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4EF30115-0C0A-459C-BDFD-DBEC4DF97B98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DATOS GENERALES" sheetId="10" r:id="rId1"/>
    <sheet name="SOCIAL" sheetId="1" r:id="rId2"/>
    <sheet name="FÍSICA" sheetId="6" r:id="rId3"/>
    <sheet name="ECONÓMICA" sheetId="7" r:id="rId4"/>
    <sheet name="AMBIENTAL" sheetId="8" r:id="rId5"/>
    <sheet name="FIRMA_SELLO" sheetId="11" r:id="rId6"/>
    <sheet name="VULNER." sheetId="9" r:id="rId7"/>
  </sheets>
  <definedNames>
    <definedName name="_xlnm._FilterDatabase" localSheetId="4" hidden="1">AMBIENTAL!$B$7:$C$8</definedName>
    <definedName name="_xlnm._FilterDatabase" localSheetId="3" hidden="1">ECONÓMICA!$B$7:$C$8</definedName>
    <definedName name="_xlnm._FilterDatabase" localSheetId="2" hidden="1">FÍSICA!$B$7:$C$8</definedName>
    <definedName name="_xlnm._FilterDatabase" localSheetId="1" hidden="1">SOCIAL!$B$7:$C$8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G8" i="8" l="1"/>
  <c r="D11" i="8"/>
  <c r="D10" i="8"/>
  <c r="D9" i="8"/>
  <c r="D8" i="8"/>
  <c r="G8" i="7"/>
  <c r="D13" i="7"/>
  <c r="D12" i="7"/>
  <c r="D11" i="7"/>
  <c r="D10" i="7"/>
  <c r="D9" i="7"/>
  <c r="D8" i="7"/>
  <c r="D18" i="6"/>
  <c r="G8" i="6"/>
  <c r="D19" i="6"/>
  <c r="D17" i="6"/>
  <c r="D16" i="6"/>
  <c r="D15" i="6"/>
  <c r="D14" i="6"/>
  <c r="D13" i="6"/>
  <c r="D12" i="6"/>
  <c r="G9" i="8" l="1"/>
  <c r="G11" i="8" s="1"/>
  <c r="D12" i="8"/>
  <c r="G9" i="7"/>
  <c r="G11" i="7" s="1"/>
  <c r="D14" i="7"/>
  <c r="D11" i="6"/>
  <c r="D10" i="6"/>
  <c r="D9" i="6"/>
  <c r="D8" i="6"/>
  <c r="G12" i="8" l="1"/>
  <c r="C7" i="9"/>
  <c r="G12" i="7"/>
  <c r="C6" i="9"/>
  <c r="G9" i="6"/>
  <c r="G11" i="6" s="1"/>
  <c r="D20" i="6"/>
  <c r="G8" i="1"/>
  <c r="G12" i="6" l="1"/>
  <c r="C5" i="9"/>
  <c r="D15" i="1"/>
  <c r="D14" i="1" l="1"/>
  <c r="D13" i="1"/>
  <c r="D12" i="1" l="1"/>
  <c r="D11" i="1"/>
  <c r="D16" i="1" l="1"/>
  <c r="G9" i="1"/>
  <c r="G11" i="1" s="1"/>
  <c r="G12" i="1" l="1"/>
  <c r="C4" i="9"/>
  <c r="C8" i="9" s="1"/>
  <c r="F4" i="9" s="1"/>
  <c r="F6" i="9" s="1"/>
  <c r="F8" i="9" s="1"/>
</calcChain>
</file>

<file path=xl/sharedStrings.xml><?xml version="1.0" encoding="utf-8"?>
<sst xmlns="http://schemas.openxmlformats.org/spreadsheetml/2006/main" count="211" uniqueCount="142">
  <si>
    <t xml:space="preserve"> 1. DATOS DEL LOCAL EDUCATIVO</t>
  </si>
  <si>
    <t>Nombre de la IE</t>
  </si>
  <si>
    <t>Código de local</t>
  </si>
  <si>
    <t>Teléfono de la IE</t>
  </si>
  <si>
    <t>Dirección</t>
  </si>
  <si>
    <t>DRE/GRE</t>
  </si>
  <si>
    <t>UGEL</t>
  </si>
  <si>
    <t>Red educativa Nº</t>
  </si>
  <si>
    <t>Departamento</t>
  </si>
  <si>
    <t>Provincia</t>
  </si>
  <si>
    <t xml:space="preserve">Distrito </t>
  </si>
  <si>
    <t>Centro poblado</t>
  </si>
  <si>
    <t>Área geográfica</t>
  </si>
  <si>
    <t>Altitud (m.s.n.m.)</t>
  </si>
  <si>
    <t>Nivel / Modalidad educativa</t>
  </si>
  <si>
    <t>Tipo de gestión</t>
  </si>
  <si>
    <t>Característica de la IE</t>
  </si>
  <si>
    <t>Turno</t>
  </si>
  <si>
    <t>Total de docentes</t>
  </si>
  <si>
    <t>Total de personal administrativo</t>
  </si>
  <si>
    <t>Total de varones</t>
  </si>
  <si>
    <t>Total de mujeres</t>
  </si>
  <si>
    <t xml:space="preserve"> 2. DATOS DEL DIRECTOR</t>
  </si>
  <si>
    <t>Nombres y apellidos del director (a)</t>
  </si>
  <si>
    <r>
      <t xml:space="preserve">Condición                              </t>
    </r>
    <r>
      <rPr>
        <i/>
        <sz val="10"/>
        <color rgb="FF000000"/>
        <rFont val="Arial"/>
        <family val="2"/>
      </rPr>
      <t>(circule un código)</t>
    </r>
  </si>
  <si>
    <t>Designado………….1                                               Encargado ……….   2</t>
  </si>
  <si>
    <t>Tiempo en el cargo</t>
  </si>
  <si>
    <t xml:space="preserve">Correo electrónico </t>
  </si>
  <si>
    <t>Teléfono celular del director</t>
  </si>
  <si>
    <t xml:space="preserve"> 3. DATOS DEL APLICADOR</t>
  </si>
  <si>
    <t>Nombres y apellidos del aplicador de la ficha</t>
  </si>
  <si>
    <t xml:space="preserve">       </t>
  </si>
  <si>
    <t>DNI del aplicador</t>
  </si>
  <si>
    <t xml:space="preserve">              </t>
  </si>
  <si>
    <t>Teléfono celular del aplicador</t>
  </si>
  <si>
    <t>Cargo del aplicador</t>
  </si>
  <si>
    <t>Correo del aplicador</t>
  </si>
  <si>
    <t xml:space="preserve">Fecha de aplicación  </t>
  </si>
  <si>
    <t>Día……Mes…..Año……</t>
  </si>
  <si>
    <r>
      <rPr>
        <b/>
        <sz val="14"/>
        <color theme="1"/>
        <rFont val="Calibri"/>
        <family val="2"/>
        <scheme val="minor"/>
      </rPr>
      <t>FICHA INDICE DE SEGURIDAD DE INSTITUCIONES EDUCATIVAS - ISIE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(Con criterios de vulnerabilidad)</t>
    </r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</si>
  <si>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</si>
  <si>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</si>
  <si>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</si>
  <si>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</si>
  <si>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</si>
  <si>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</si>
  <si>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</si>
  <si>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con necesidades educativas especiales asociadas a discapacidad.</t>
  </si>
  <si>
    <t>80 a 99 %</t>
  </si>
  <si>
    <t>Total variables</t>
  </si>
  <si>
    <t xml:space="preserve">% de estudiantes con anemia.  </t>
  </si>
  <si>
    <t>Suma valor cuantitativo (#)</t>
  </si>
  <si>
    <t>% de miembros de IIEE  con necesidades educativas especiales asociadas a discapacidad.</t>
  </si>
  <si>
    <t>RESILIENCIA</t>
  </si>
  <si>
    <t>La IIEE cuenta con plan de GRD aprobado con RD vigente.</t>
  </si>
  <si>
    <t>Operación # / 8 =</t>
  </si>
  <si>
    <t>Cuenta con comité de gestión de condiciones operativas con RD vigente.</t>
  </si>
  <si>
    <t>Nivel vulnerabilidad</t>
  </si>
  <si>
    <t xml:space="preserve">Cuenta con brigada de educación ambiental y gestión del riesgo de desastres aprobado con RD vigente.  </t>
  </si>
  <si>
    <t>% de miembros de la IIEE que participaron en los simulacros escolares del año anterior.</t>
  </si>
  <si>
    <t>Nivel de Conocimiento de de los peligros en la zona de ubicación de la IIEE.</t>
  </si>
  <si>
    <t>TOTAL SUMA DE VALORES</t>
  </si>
  <si>
    <t>Física</t>
  </si>
  <si>
    <t>Estado de conservación de los muros.</t>
  </si>
  <si>
    <t>Regular estado (Necesita mantenimiento)</t>
  </si>
  <si>
    <t>Estado de conservación de las columnas.</t>
  </si>
  <si>
    <t>Precario y/o falta incrementar</t>
  </si>
  <si>
    <t>Estado de conservación de las vigas.</t>
  </si>
  <si>
    <t>Mal estado (Necesita reparación leve)</t>
  </si>
  <si>
    <t>Estado de conservación de la estructura de techos/entrepisos.</t>
  </si>
  <si>
    <t>Operación # / 12 =</t>
  </si>
  <si>
    <t>Antigüedad de la Construcción.</t>
  </si>
  <si>
    <t>De 16 a 25 años</t>
  </si>
  <si>
    <t>Material predominante en las paredes.</t>
  </si>
  <si>
    <t>Adobe, tapial, quincha,  piedra con barro cal/cemento</t>
  </si>
  <si>
    <t>Material predominante en el techo.</t>
  </si>
  <si>
    <t>Otros (Estera/cartón/plástico, paja, hoja de palmera, etc.)</t>
  </si>
  <si>
    <t>Material predominante en el piso</t>
  </si>
  <si>
    <t>Parquet o madera pulida/Vinílico, pisopak o similar</t>
  </si>
  <si>
    <t>Sistema eléctrico</t>
  </si>
  <si>
    <t>Operativo sin puesta a tierra</t>
  </si>
  <si>
    <t>Cumplimiento de la Normatividad RNE en el diseño y construcción del Loc. Escolar</t>
  </si>
  <si>
    <t>Muy malo ( De 0 a 20% de cumplimiento)</t>
  </si>
  <si>
    <t>Loc. Escolar con planos y/o croquis de  señalización y evacuación interna y en zonas visibles</t>
  </si>
  <si>
    <t>Implementado al 100%</t>
  </si>
  <si>
    <t>Local educativo cuenta con Certificado de Inspección Técnica de Seguridad en Edificaciones emitido por la municipalidad</t>
  </si>
  <si>
    <t>Si tiene certificado</t>
  </si>
  <si>
    <t>Económica</t>
  </si>
  <si>
    <t>Local escolar con acceso a Agua Potable</t>
  </si>
  <si>
    <t>Local escolar con acceso a energía eléctrica</t>
  </si>
  <si>
    <t>Generador o motor del local educativo</t>
  </si>
  <si>
    <t xml:space="preserve">Local escolar con acceso a desague </t>
  </si>
  <si>
    <t>Cuenta con desagües operativos</t>
  </si>
  <si>
    <t xml:space="preserve">Local escolar con acceso a internet </t>
  </si>
  <si>
    <t>Hay cobertura y acceso con señal buena</t>
  </si>
  <si>
    <t>Operación # / 6 =</t>
  </si>
  <si>
    <t>Local escolar con presupuesto de mantenimiento el 2023.</t>
  </si>
  <si>
    <t>No cuenta con presupuesto</t>
  </si>
  <si>
    <t>Local escolar implementado con  Dispositivo de seguridad  en el año 2022</t>
  </si>
  <si>
    <t>Loc. Escolar no Implementado con dispositivo de seguridad</t>
  </si>
  <si>
    <t>Ambiental</t>
  </si>
  <si>
    <t xml:space="preserve">Manejo de aguas residuales del Local escolar </t>
  </si>
  <si>
    <t>No tiene/Usa baño portátil</t>
  </si>
  <si>
    <t xml:space="preserve">Manejo de residuos sólidos del Local escolar </t>
  </si>
  <si>
    <t>Otros (Se deposita en un pozo / La entierran/ La queman, botadero, etc.)</t>
  </si>
  <si>
    <t>% de brigadistas de educación ambiental y GRD capacitados en temas concernientes a sus roles.</t>
  </si>
  <si>
    <t>40% al 59%</t>
  </si>
  <si>
    <t>Local escolar con tachos o contenedores para el reciclado de residuos.</t>
  </si>
  <si>
    <t>Suficiente tachos y contenedores diferenciados por ambientes</t>
  </si>
  <si>
    <t>Operación # / 4 =</t>
  </si>
  <si>
    <t xml:space="preserve"> 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</si>
  <si>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</si>
  <si>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</si>
  <si>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</si>
  <si>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</si>
  <si>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</si>
  <si>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</si>
  <si>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</si>
  <si>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Total  de estudiantes de nivel secundaria (EBR)</t>
  </si>
  <si>
    <t>Total  de estudiantes de nivel inicial (EBA)</t>
  </si>
  <si>
    <t>Total  de estudiantes de educación superior tecnológica (IEST)</t>
  </si>
  <si>
    <t>0 a 19 %</t>
  </si>
  <si>
    <t>Camión cisterna u otro similar</t>
  </si>
  <si>
    <t>Total de estudiantes para auxiliar técnico (CETPRO)</t>
  </si>
  <si>
    <t>Total de estudiantes de 3 a 29 años - SAAMEE (EBE)</t>
  </si>
  <si>
    <t>Total de estudiantes de 3 a 20 años - CEBE (EBE)</t>
  </si>
  <si>
    <t>Total de estudiantes de nivel primaria (EBR)</t>
  </si>
  <si>
    <t>Total  de estudiantes de educación superior pedagógica (IESP)</t>
  </si>
  <si>
    <t>Total de estudiantes de nivel inicial (EBR)</t>
  </si>
  <si>
    <t>Total de estudiantes de nivel intermedio (EBA)</t>
  </si>
  <si>
    <t>Total de estudiantes de nivel avanzado (EBA)</t>
  </si>
  <si>
    <t>Total de estudiantes para técnicos (CETPRO)</t>
  </si>
  <si>
    <t>Total de estudiantes de 0 a 3 años - PRITE (EBE)</t>
  </si>
  <si>
    <t>Total de estudiantes de escuela superior de formación artística (ESFA)</t>
  </si>
  <si>
    <t xml:space="preserve">FIRMA DIRECTOR </t>
  </si>
  <si>
    <t xml:space="preserve">   I.  INFORMACIÓN GENERAL DEL LOCAL EDUCATIVO</t>
  </si>
  <si>
    <t>FICHA ÍNDICE DE SEGURIDAD EN INSTITUCIÓN EDUCATIVA (ISIE)
(Con criterios de vulnerabilidad)</t>
  </si>
  <si>
    <t>Si conoce y es precavido</t>
  </si>
  <si>
    <t>Cuenta con BEAGRD con RD de conformación</t>
  </si>
  <si>
    <t>Cuenta con CGCO con RD de conformación</t>
  </si>
  <si>
    <t>No cuenta</t>
  </si>
  <si>
    <t>FIRMA APLICADOR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</si>
</sst>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563C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Bahnschrift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4E0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0" fillId="0" borderId="2" xfId="0" applyBorder="1"/>
    <xf numFmtId="0" fontId="0" fillId="0" borderId="6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5" xfId="0" applyBorder="1"/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0" fillId="0" borderId="5" xfId="0" applyNumberFormat="1" applyBorder="1"/>
    <xf numFmtId="2" fontId="0" fillId="0" borderId="2" xfId="0" applyNumberFormat="1" applyBorder="1"/>
    <xf numFmtId="0" fontId="17" fillId="8" borderId="16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/>
    </xf>
    <xf numFmtId="0" fontId="17" fillId="8" borderId="2" xfId="0" applyFont="1" applyFill="1" applyBorder="1" applyAlignment="1">
      <alignment horizontal="left" vertical="center" wrapText="1"/>
    </xf>
    <xf numFmtId="0" fontId="20" fillId="8" borderId="2" xfId="0" applyFont="1" applyFill="1" applyBorder="1" applyAlignment="1">
      <alignment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17" fillId="8" borderId="28" xfId="0" applyFont="1" applyFill="1" applyBorder="1" applyAlignment="1">
      <alignment horizontal="left" vertical="center" wrapText="1"/>
    </xf>
    <xf numFmtId="0" fontId="20" fillId="8" borderId="28" xfId="0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vertical="center" wrapText="1"/>
    </xf>
    <xf numFmtId="0" fontId="17" fillId="8" borderId="30" xfId="0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vertical="center" wrapText="1"/>
    </xf>
    <xf numFmtId="0" fontId="0" fillId="0" borderId="0" xfId="0" applyFill="1"/>
    <xf numFmtId="0" fontId="17" fillId="8" borderId="29" xfId="0" applyFont="1" applyFill="1" applyBorder="1" applyAlignment="1">
      <alignment vertical="center" wrapText="1"/>
    </xf>
    <xf numFmtId="0" fontId="17" fillId="8" borderId="30" xfId="0" applyFont="1" applyFill="1" applyBorder="1" applyAlignment="1">
      <alignment vertical="center" wrapText="1"/>
    </xf>
    <xf numFmtId="0" fontId="22" fillId="9" borderId="30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7" fillId="10" borderId="31" xfId="0" applyFont="1" applyFill="1" applyBorder="1" applyAlignment="1">
      <alignment horizontal="center" vertical="center" wrapText="1"/>
    </xf>
    <xf numFmtId="0" fontId="17" fillId="10" borderId="3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justify" vertical="center" wrapText="1"/>
    </xf>
    <xf numFmtId="0" fontId="17" fillId="8" borderId="29" xfId="0" applyFont="1" applyFill="1" applyBorder="1" applyAlignment="1">
      <alignment horizontal="justify" vertical="center" wrapText="1"/>
    </xf>
    <xf numFmtId="0" fontId="17" fillId="8" borderId="30" xfId="0" applyFont="1" applyFill="1" applyBorder="1" applyAlignment="1">
      <alignment horizontal="justify" vertical="center" wrapText="1"/>
    </xf>
    <xf numFmtId="0" fontId="17" fillId="9" borderId="30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center" vertical="center" wrapText="1"/>
    </xf>
    <xf numFmtId="0" fontId="24" fillId="9" borderId="27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justify" vertical="center" wrapText="1"/>
    </xf>
    <xf numFmtId="0" fontId="16" fillId="6" borderId="16" xfId="0" applyFont="1" applyFill="1" applyBorder="1" applyAlignment="1">
      <alignment horizontal="justify" vertical="center" wrapText="1"/>
    </xf>
    <xf numFmtId="0" fontId="16" fillId="6" borderId="5" xfId="0" applyFont="1" applyFill="1" applyBorder="1" applyAlignment="1">
      <alignment horizontal="justify" vertical="center" wrapText="1"/>
    </xf>
    <xf numFmtId="0" fontId="16" fillId="6" borderId="20" xfId="0" applyFont="1" applyFill="1" applyBorder="1" applyAlignment="1">
      <alignment horizontal="justify" vertical="center" wrapText="1"/>
    </xf>
    <xf numFmtId="0" fontId="17" fillId="8" borderId="21" xfId="0" applyFont="1" applyFill="1" applyBorder="1" applyAlignment="1">
      <alignment horizontal="justify" vertical="center" wrapText="1"/>
    </xf>
    <xf numFmtId="0" fontId="17" fillId="8" borderId="2" xfId="0" applyFont="1" applyFill="1" applyBorder="1" applyAlignment="1">
      <alignment horizontal="justify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left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22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vertical="center" wrapText="1"/>
    </xf>
    <xf numFmtId="0" fontId="17" fillId="8" borderId="2" xfId="0" applyFont="1" applyFill="1" applyBorder="1" applyAlignment="1">
      <alignment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17" fillId="10" borderId="23" xfId="0" applyFont="1" applyFill="1" applyBorder="1" applyAlignment="1">
      <alignment horizontal="center" vertical="center" wrapText="1"/>
    </xf>
    <xf numFmtId="0" fontId="17" fillId="10" borderId="25" xfId="0" applyFont="1" applyFill="1" applyBorder="1" applyAlignment="1">
      <alignment horizontal="center" vertical="center" wrapText="1"/>
    </xf>
    <xf numFmtId="0" fontId="17" fillId="8" borderId="26" xfId="0" applyFont="1" applyFill="1" applyBorder="1" applyAlignment="1">
      <alignment horizontal="left" vertical="center" wrapText="1"/>
    </xf>
    <xf numFmtId="0" fontId="17" fillId="8" borderId="24" xfId="0" applyFont="1" applyFill="1" applyBorder="1" applyAlignment="1">
      <alignment horizontal="left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22" fillId="9" borderId="27" xfId="0" applyFont="1" applyFill="1" applyBorder="1" applyAlignment="1">
      <alignment horizontal="center" vertical="center" wrapText="1"/>
    </xf>
    <xf numFmtId="0" fontId="22" fillId="9" borderId="24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justify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22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justify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7" fillId="9" borderId="2" xfId="0" applyFont="1" applyFill="1" applyBorder="1" applyAlignment="1">
      <alignment horizontal="justify" vertical="center" wrapText="1"/>
    </xf>
    <xf numFmtId="0" fontId="17" fillId="9" borderId="22" xfId="0" applyFont="1" applyFill="1" applyBorder="1" applyAlignment="1">
      <alignment horizontal="justify" vertical="center" wrapText="1"/>
    </xf>
    <xf numFmtId="0" fontId="21" fillId="0" borderId="2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justify" vertical="center"/>
    </xf>
    <xf numFmtId="0" fontId="16" fillId="6" borderId="14" xfId="0" applyFont="1" applyFill="1" applyBorder="1" applyAlignment="1">
      <alignment horizontal="justify" vertical="center"/>
    </xf>
    <xf numFmtId="0" fontId="16" fillId="6" borderId="4" xfId="0" applyFont="1" applyFill="1" applyBorder="1" applyAlignment="1">
      <alignment horizontal="justify" vertical="center"/>
    </xf>
    <xf numFmtId="0" fontId="17" fillId="8" borderId="15" xfId="0" applyFont="1" applyFill="1" applyBorder="1" applyAlignment="1">
      <alignment vertical="center" wrapText="1"/>
    </xf>
    <xf numFmtId="0" fontId="17" fillId="8" borderId="16" xfId="0" applyFont="1" applyFill="1" applyBorder="1" applyAlignment="1">
      <alignment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0" fontId="17" fillId="10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4</xdr:row>
      <xdr:rowOff>38101</xdr:rowOff>
    </xdr:from>
    <xdr:to>
      <xdr:col>4</xdr:col>
      <xdr:colOff>419100</xdr:colOff>
      <xdr:row>9</xdr:row>
      <xdr:rowOff>90939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8B3DE-B9FC-486C-843A-F81E36F94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809626"/>
          <a:ext cx="2419350" cy="1005338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342900</xdr:colOff>
      <xdr:row>4</xdr:row>
      <xdr:rowOff>85725</xdr:rowOff>
    </xdr:from>
    <xdr:to>
      <xdr:col>11</xdr:col>
      <xdr:colOff>476250</xdr:colOff>
      <xdr:row>9</xdr:row>
      <xdr:rowOff>138563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8062A9-BBD4-4326-AC95-DB0D7A976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857250"/>
          <a:ext cx="2419350" cy="1005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opLeftCell="A19" workbookViewId="0">
      <selection activeCell="C26" sqref="C26:E26"/>
    </sheetView>
  </sheetViews>
  <sheetFormatPr baseColWidth="10" defaultColWidth="11.44140625" defaultRowHeight="14.4" x14ac:dyDescent="0.3"/>
  <cols>
    <col min="1" max="1" width="5.5546875" customWidth="1"/>
    <col min="2" max="2" width="24.44140625" customWidth="1"/>
    <col min="3" max="3" width="8.6640625" customWidth="1"/>
    <col min="4" max="4" width="5.33203125" customWidth="1"/>
    <col min="5" max="5" width="11.109375" customWidth="1"/>
    <col min="6" max="6" width="18" customWidth="1"/>
    <col min="7" max="7" width="9.33203125" customWidth="1"/>
    <col min="8" max="8" width="8.44140625" customWidth="1"/>
    <col min="9" max="9" width="20.6640625" customWidth="1"/>
    <col min="10" max="10" width="12.44140625" customWidth="1"/>
    <col min="11" max="11" width="17" customWidth="1"/>
  </cols>
  <sheetData>
    <row r="1" spans="1:12" ht="46.5" customHeight="1" thickBot="1" x14ac:dyDescent="0.35">
      <c r="A1" s="98" t="s">
        <v>136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2" ht="18" thickBot="1" x14ac:dyDescent="0.35">
      <c r="A2" s="101" t="s">
        <v>135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2" ht="15" thickBot="1" x14ac:dyDescent="0.35">
      <c r="A3" s="104" t="s">
        <v>0</v>
      </c>
      <c r="B3" s="105"/>
      <c r="C3" s="105"/>
      <c r="D3" s="105"/>
      <c r="E3" s="105"/>
      <c r="F3" s="105"/>
      <c r="G3" s="105"/>
      <c r="H3" s="105"/>
      <c r="I3" s="105"/>
      <c r="J3" s="105"/>
      <c r="K3" s="106"/>
    </row>
    <row r="4" spans="1:12" ht="30" customHeight="1" x14ac:dyDescent="0.3">
      <c r="A4" s="107" t="s">
        <v>1</v>
      </c>
      <c r="B4" s="108"/>
      <c r="C4" s="109"/>
      <c r="D4" s="110"/>
      <c r="E4" s="110"/>
      <c r="F4" s="110"/>
      <c r="G4" s="110"/>
      <c r="H4" s="111"/>
      <c r="I4" s="28" t="s">
        <v>2</v>
      </c>
      <c r="J4" s="112"/>
      <c r="K4" s="113"/>
    </row>
    <row r="5" spans="1:12" ht="30" customHeight="1" x14ac:dyDescent="0.3">
      <c r="A5" s="92" t="s">
        <v>3</v>
      </c>
      <c r="B5" s="93"/>
      <c r="C5" s="82"/>
      <c r="D5" s="82"/>
      <c r="E5" s="82"/>
      <c r="F5" s="29" t="s">
        <v>4</v>
      </c>
      <c r="G5" s="94"/>
      <c r="H5" s="94"/>
      <c r="I5" s="94"/>
      <c r="J5" s="94"/>
      <c r="K5" s="95"/>
    </row>
    <row r="6" spans="1:12" ht="30" customHeight="1" x14ac:dyDescent="0.3">
      <c r="A6" s="92" t="s">
        <v>5</v>
      </c>
      <c r="B6" s="93"/>
      <c r="C6" s="82"/>
      <c r="D6" s="82"/>
      <c r="E6" s="82"/>
      <c r="F6" s="30" t="s">
        <v>6</v>
      </c>
      <c r="G6" s="83"/>
      <c r="H6" s="83"/>
      <c r="I6" s="31" t="s">
        <v>7</v>
      </c>
      <c r="J6" s="96"/>
      <c r="K6" s="97"/>
    </row>
    <row r="7" spans="1:12" ht="30" customHeight="1" x14ac:dyDescent="0.3">
      <c r="A7" s="72" t="s">
        <v>8</v>
      </c>
      <c r="B7" s="73"/>
      <c r="C7" s="82"/>
      <c r="D7" s="82"/>
      <c r="E7" s="82"/>
      <c r="F7" s="29" t="s">
        <v>9</v>
      </c>
      <c r="G7" s="83"/>
      <c r="H7" s="83"/>
      <c r="I7" s="31" t="s">
        <v>10</v>
      </c>
      <c r="J7" s="90"/>
      <c r="K7" s="91"/>
    </row>
    <row r="8" spans="1:12" ht="30" customHeight="1" x14ac:dyDescent="0.3">
      <c r="A8" s="72" t="s">
        <v>11</v>
      </c>
      <c r="B8" s="73"/>
      <c r="C8" s="82"/>
      <c r="D8" s="82"/>
      <c r="E8" s="82"/>
      <c r="F8" s="30" t="s">
        <v>12</v>
      </c>
      <c r="G8" s="83"/>
      <c r="H8" s="83"/>
      <c r="I8" s="31" t="s">
        <v>13</v>
      </c>
      <c r="J8" s="90"/>
      <c r="K8" s="91"/>
    </row>
    <row r="9" spans="1:12" ht="30" customHeight="1" x14ac:dyDescent="0.3">
      <c r="A9" s="72" t="s">
        <v>14</v>
      </c>
      <c r="B9" s="73"/>
      <c r="C9" s="82"/>
      <c r="D9" s="82"/>
      <c r="E9" s="82"/>
      <c r="F9" s="30" t="s">
        <v>15</v>
      </c>
      <c r="G9" s="83"/>
      <c r="H9" s="83"/>
      <c r="I9" s="31" t="s">
        <v>16</v>
      </c>
      <c r="J9" s="84"/>
      <c r="K9" s="85"/>
    </row>
    <row r="10" spans="1:12" ht="30" customHeight="1" x14ac:dyDescent="0.3">
      <c r="A10" s="72" t="s">
        <v>17</v>
      </c>
      <c r="B10" s="73"/>
      <c r="C10" s="86"/>
      <c r="D10" s="86"/>
      <c r="E10" s="86"/>
      <c r="F10" s="30" t="s">
        <v>18</v>
      </c>
      <c r="G10" s="87"/>
      <c r="H10" s="88"/>
      <c r="I10" s="32" t="s">
        <v>19</v>
      </c>
      <c r="J10" s="87"/>
      <c r="K10" s="89"/>
    </row>
    <row r="11" spans="1:12" ht="30" customHeight="1" x14ac:dyDescent="0.3">
      <c r="A11" s="72" t="s">
        <v>128</v>
      </c>
      <c r="B11" s="73"/>
      <c r="C11" s="74"/>
      <c r="D11" s="74"/>
      <c r="E11" s="74"/>
      <c r="F11" s="30" t="s">
        <v>20</v>
      </c>
      <c r="G11" s="45"/>
      <c r="H11" s="46"/>
      <c r="I11" s="33" t="s">
        <v>21</v>
      </c>
      <c r="J11" s="75"/>
      <c r="K11" s="76"/>
    </row>
    <row r="12" spans="1:12" ht="30" customHeight="1" x14ac:dyDescent="0.3">
      <c r="A12" s="77" t="s">
        <v>126</v>
      </c>
      <c r="B12" s="78"/>
      <c r="C12" s="79"/>
      <c r="D12" s="80"/>
      <c r="E12" s="81"/>
      <c r="F12" s="34" t="s">
        <v>20</v>
      </c>
      <c r="G12" s="45"/>
      <c r="H12" s="46"/>
      <c r="I12" s="35" t="s">
        <v>21</v>
      </c>
      <c r="J12" s="75"/>
      <c r="K12" s="76"/>
    </row>
    <row r="13" spans="1:12" ht="30" customHeight="1" thickBot="1" x14ac:dyDescent="0.35">
      <c r="A13" s="42" t="s">
        <v>118</v>
      </c>
      <c r="B13" s="43"/>
      <c r="C13" s="44"/>
      <c r="D13" s="44"/>
      <c r="E13" s="44"/>
      <c r="F13" s="36" t="s">
        <v>20</v>
      </c>
      <c r="G13" s="45"/>
      <c r="H13" s="46"/>
      <c r="I13" s="37" t="s">
        <v>21</v>
      </c>
      <c r="J13" s="47"/>
      <c r="K13" s="48"/>
    </row>
    <row r="14" spans="1:12" ht="30" customHeight="1" thickBot="1" x14ac:dyDescent="0.35">
      <c r="A14" s="42" t="s">
        <v>119</v>
      </c>
      <c r="B14" s="43"/>
      <c r="C14" s="44"/>
      <c r="D14" s="44"/>
      <c r="E14" s="44"/>
      <c r="F14" s="40" t="s">
        <v>20</v>
      </c>
      <c r="G14" s="45"/>
      <c r="H14" s="46"/>
      <c r="I14" s="37" t="s">
        <v>21</v>
      </c>
      <c r="J14" s="47"/>
      <c r="K14" s="48"/>
      <c r="L14" s="41"/>
    </row>
    <row r="15" spans="1:12" ht="30" customHeight="1" thickBot="1" x14ac:dyDescent="0.35">
      <c r="A15" s="42" t="s">
        <v>129</v>
      </c>
      <c r="B15" s="43"/>
      <c r="C15" s="44"/>
      <c r="D15" s="44"/>
      <c r="E15" s="44"/>
      <c r="F15" s="40" t="s">
        <v>20</v>
      </c>
      <c r="G15" s="45"/>
      <c r="H15" s="46"/>
      <c r="I15" s="37" t="s">
        <v>21</v>
      </c>
      <c r="J15" s="47"/>
      <c r="K15" s="48"/>
      <c r="L15" s="41"/>
    </row>
    <row r="16" spans="1:12" ht="30" customHeight="1" thickBot="1" x14ac:dyDescent="0.35">
      <c r="A16" s="42" t="s">
        <v>130</v>
      </c>
      <c r="B16" s="43"/>
      <c r="C16" s="44"/>
      <c r="D16" s="44"/>
      <c r="E16" s="44"/>
      <c r="F16" s="40" t="s">
        <v>20</v>
      </c>
      <c r="G16" s="45"/>
      <c r="H16" s="46"/>
      <c r="I16" s="37" t="s">
        <v>21</v>
      </c>
      <c r="J16" s="47"/>
      <c r="K16" s="48"/>
      <c r="L16" s="41"/>
    </row>
    <row r="17" spans="1:12" ht="30" customHeight="1" thickBot="1" x14ac:dyDescent="0.35">
      <c r="A17" s="42" t="s">
        <v>132</v>
      </c>
      <c r="B17" s="43"/>
      <c r="C17" s="44"/>
      <c r="D17" s="44"/>
      <c r="E17" s="44"/>
      <c r="F17" s="40" t="s">
        <v>20</v>
      </c>
      <c r="G17" s="45"/>
      <c r="H17" s="46"/>
      <c r="I17" s="37" t="s">
        <v>21</v>
      </c>
      <c r="J17" s="47"/>
      <c r="K17" s="48"/>
      <c r="L17" s="41"/>
    </row>
    <row r="18" spans="1:12" ht="30" customHeight="1" thickBot="1" x14ac:dyDescent="0.35">
      <c r="A18" s="42" t="s">
        <v>125</v>
      </c>
      <c r="B18" s="43"/>
      <c r="C18" s="44"/>
      <c r="D18" s="44"/>
      <c r="E18" s="44"/>
      <c r="F18" s="40" t="s">
        <v>20</v>
      </c>
      <c r="G18" s="45"/>
      <c r="H18" s="46"/>
      <c r="I18" s="37" t="s">
        <v>21</v>
      </c>
      <c r="J18" s="47"/>
      <c r="K18" s="48"/>
      <c r="L18" s="41"/>
    </row>
    <row r="19" spans="1:12" ht="30" customHeight="1" thickBot="1" x14ac:dyDescent="0.35">
      <c r="A19" s="42" t="s">
        <v>124</v>
      </c>
      <c r="B19" s="43"/>
      <c r="C19" s="44"/>
      <c r="D19" s="44"/>
      <c r="E19" s="44"/>
      <c r="F19" s="40" t="s">
        <v>20</v>
      </c>
      <c r="G19" s="45"/>
      <c r="H19" s="46"/>
      <c r="I19" s="37" t="s">
        <v>21</v>
      </c>
      <c r="J19" s="47"/>
      <c r="K19" s="48"/>
      <c r="L19" s="41"/>
    </row>
    <row r="20" spans="1:12" ht="30" customHeight="1" thickBot="1" x14ac:dyDescent="0.35">
      <c r="A20" s="42" t="s">
        <v>123</v>
      </c>
      <c r="B20" s="43"/>
      <c r="C20" s="44"/>
      <c r="D20" s="44"/>
      <c r="E20" s="44"/>
      <c r="F20" s="40" t="s">
        <v>20</v>
      </c>
      <c r="G20" s="45"/>
      <c r="H20" s="46"/>
      <c r="I20" s="37" t="s">
        <v>21</v>
      </c>
      <c r="J20" s="47"/>
      <c r="K20" s="48"/>
      <c r="L20" s="41"/>
    </row>
    <row r="21" spans="1:12" ht="30" customHeight="1" thickBot="1" x14ac:dyDescent="0.35">
      <c r="A21" s="42" t="s">
        <v>131</v>
      </c>
      <c r="B21" s="43"/>
      <c r="C21" s="44"/>
      <c r="D21" s="44"/>
      <c r="E21" s="44"/>
      <c r="F21" s="40" t="s">
        <v>20</v>
      </c>
      <c r="G21" s="45"/>
      <c r="H21" s="46"/>
      <c r="I21" s="37" t="s">
        <v>21</v>
      </c>
      <c r="J21" s="47"/>
      <c r="K21" s="48"/>
      <c r="L21" s="41"/>
    </row>
    <row r="22" spans="1:12" ht="38.25" customHeight="1" thickBot="1" x14ac:dyDescent="0.35">
      <c r="A22" s="42" t="s">
        <v>133</v>
      </c>
      <c r="B22" s="43"/>
      <c r="C22" s="44"/>
      <c r="D22" s="44"/>
      <c r="E22" s="44"/>
      <c r="F22" s="40" t="s">
        <v>20</v>
      </c>
      <c r="G22" s="45"/>
      <c r="H22" s="46"/>
      <c r="I22" s="37" t="s">
        <v>21</v>
      </c>
      <c r="J22" s="47"/>
      <c r="K22" s="48"/>
      <c r="L22" s="41"/>
    </row>
    <row r="23" spans="1:12" ht="30" customHeight="1" thickBot="1" x14ac:dyDescent="0.35">
      <c r="A23" s="42" t="s">
        <v>127</v>
      </c>
      <c r="B23" s="43"/>
      <c r="C23" s="44"/>
      <c r="D23" s="44"/>
      <c r="E23" s="44"/>
      <c r="F23" s="40" t="s">
        <v>20</v>
      </c>
      <c r="G23" s="45"/>
      <c r="H23" s="46"/>
      <c r="I23" s="37" t="s">
        <v>21</v>
      </c>
      <c r="J23" s="47"/>
      <c r="K23" s="48"/>
      <c r="L23" s="41"/>
    </row>
    <row r="24" spans="1:12" ht="30" customHeight="1" thickBot="1" x14ac:dyDescent="0.35">
      <c r="A24" s="42" t="s">
        <v>120</v>
      </c>
      <c r="B24" s="43"/>
      <c r="C24" s="44"/>
      <c r="D24" s="44"/>
      <c r="E24" s="44"/>
      <c r="F24" s="40" t="s">
        <v>20</v>
      </c>
      <c r="G24" s="45"/>
      <c r="H24" s="46"/>
      <c r="I24" s="37" t="s">
        <v>21</v>
      </c>
      <c r="J24" s="47"/>
      <c r="K24" s="48"/>
      <c r="L24" s="41"/>
    </row>
    <row r="25" spans="1:12" ht="30" customHeight="1" x14ac:dyDescent="0.3">
      <c r="A25" s="61" t="s">
        <v>22</v>
      </c>
      <c r="B25" s="62"/>
      <c r="C25" s="62"/>
      <c r="D25" s="62"/>
      <c r="E25" s="62"/>
      <c r="F25" s="62"/>
      <c r="G25" s="63"/>
      <c r="H25" s="63"/>
      <c r="I25" s="62"/>
      <c r="J25" s="62"/>
      <c r="K25" s="64"/>
    </row>
    <row r="26" spans="1:12" ht="69.75" customHeight="1" x14ac:dyDescent="0.3">
      <c r="A26" s="65" t="s">
        <v>23</v>
      </c>
      <c r="B26" s="66"/>
      <c r="C26" s="49"/>
      <c r="D26" s="49"/>
      <c r="E26" s="49"/>
      <c r="F26" s="30" t="s">
        <v>24</v>
      </c>
      <c r="G26" s="69" t="s">
        <v>25</v>
      </c>
      <c r="H26" s="69"/>
      <c r="I26" s="30" t="s">
        <v>26</v>
      </c>
      <c r="J26" s="70"/>
      <c r="K26" s="71"/>
    </row>
    <row r="27" spans="1:12" ht="30" customHeight="1" thickBot="1" x14ac:dyDescent="0.35">
      <c r="A27" s="50" t="s">
        <v>27</v>
      </c>
      <c r="B27" s="51"/>
      <c r="C27" s="55"/>
      <c r="D27" s="56"/>
      <c r="E27" s="56"/>
      <c r="F27" s="57"/>
      <c r="G27" s="58" t="s">
        <v>28</v>
      </c>
      <c r="H27" s="59"/>
      <c r="I27" s="47"/>
      <c r="J27" s="60"/>
      <c r="K27" s="48"/>
    </row>
    <row r="28" spans="1:12" ht="30" customHeight="1" x14ac:dyDescent="0.3">
      <c r="A28" s="61" t="s">
        <v>29</v>
      </c>
      <c r="B28" s="62"/>
      <c r="C28" s="63"/>
      <c r="D28" s="63"/>
      <c r="E28" s="63"/>
      <c r="F28" s="63"/>
      <c r="G28" s="63"/>
      <c r="H28" s="63"/>
      <c r="I28" s="62"/>
      <c r="J28" s="62"/>
      <c r="K28" s="64"/>
    </row>
    <row r="29" spans="1:12" ht="30" customHeight="1" x14ac:dyDescent="0.3">
      <c r="A29" s="65" t="s">
        <v>30</v>
      </c>
      <c r="B29" s="66"/>
      <c r="C29" s="67" t="s">
        <v>31</v>
      </c>
      <c r="D29" s="67"/>
      <c r="E29" s="67"/>
      <c r="F29" s="30" t="s">
        <v>32</v>
      </c>
      <c r="G29" s="67" t="s">
        <v>33</v>
      </c>
      <c r="H29" s="67"/>
      <c r="I29" s="30" t="s">
        <v>34</v>
      </c>
      <c r="J29" s="67"/>
      <c r="K29" s="68"/>
    </row>
    <row r="30" spans="1:12" ht="30" customHeight="1" thickBot="1" x14ac:dyDescent="0.35">
      <c r="A30" s="50" t="s">
        <v>35</v>
      </c>
      <c r="B30" s="51"/>
      <c r="C30" s="52"/>
      <c r="D30" s="52"/>
      <c r="E30" s="52"/>
      <c r="F30" s="38" t="s">
        <v>36</v>
      </c>
      <c r="G30" s="52"/>
      <c r="H30" s="52"/>
      <c r="I30" s="38" t="s">
        <v>37</v>
      </c>
      <c r="J30" s="53" t="s">
        <v>38</v>
      </c>
      <c r="K30" s="54"/>
    </row>
  </sheetData>
  <mergeCells count="103">
    <mergeCell ref="A5:B5"/>
    <mergeCell ref="C5:E5"/>
    <mergeCell ref="G5:K5"/>
    <mergeCell ref="A6:B6"/>
    <mergeCell ref="C6:E6"/>
    <mergeCell ref="G6:H6"/>
    <mergeCell ref="J6:K6"/>
    <mergeCell ref="A1:K1"/>
    <mergeCell ref="A2:K2"/>
    <mergeCell ref="A3:K3"/>
    <mergeCell ref="A4:B4"/>
    <mergeCell ref="C4:H4"/>
    <mergeCell ref="J4:K4"/>
    <mergeCell ref="A9:B9"/>
    <mergeCell ref="C9:E9"/>
    <mergeCell ref="G9:H9"/>
    <mergeCell ref="J9:K9"/>
    <mergeCell ref="A10:B10"/>
    <mergeCell ref="C10:E10"/>
    <mergeCell ref="G10:H10"/>
    <mergeCell ref="J10:K10"/>
    <mergeCell ref="A7:B7"/>
    <mergeCell ref="C7:E7"/>
    <mergeCell ref="G7:H7"/>
    <mergeCell ref="J7:K7"/>
    <mergeCell ref="A8:B8"/>
    <mergeCell ref="C8:E8"/>
    <mergeCell ref="G8:H8"/>
    <mergeCell ref="J8:K8"/>
    <mergeCell ref="A11:B11"/>
    <mergeCell ref="C11:E11"/>
    <mergeCell ref="G11:H11"/>
    <mergeCell ref="J11:K11"/>
    <mergeCell ref="A12:B12"/>
    <mergeCell ref="C12:E12"/>
    <mergeCell ref="G12:H12"/>
    <mergeCell ref="J12:K12"/>
    <mergeCell ref="A13:B13"/>
    <mergeCell ref="C13:E13"/>
    <mergeCell ref="G13:H13"/>
    <mergeCell ref="J13:K13"/>
    <mergeCell ref="C26:E26"/>
    <mergeCell ref="A24:B24"/>
    <mergeCell ref="C24:E24"/>
    <mergeCell ref="G24:H24"/>
    <mergeCell ref="J24:K24"/>
    <mergeCell ref="A30:B30"/>
    <mergeCell ref="C30:E30"/>
    <mergeCell ref="G30:H30"/>
    <mergeCell ref="J30:K30"/>
    <mergeCell ref="A27:B27"/>
    <mergeCell ref="C27:F27"/>
    <mergeCell ref="G27:H27"/>
    <mergeCell ref="I27:K27"/>
    <mergeCell ref="A28:K28"/>
    <mergeCell ref="A29:B29"/>
    <mergeCell ref="C29:E29"/>
    <mergeCell ref="G29:H29"/>
    <mergeCell ref="J29:K29"/>
    <mergeCell ref="G26:H26"/>
    <mergeCell ref="J26:K26"/>
    <mergeCell ref="A25:K25"/>
    <mergeCell ref="A26:B26"/>
    <mergeCell ref="A21:B21"/>
    <mergeCell ref="C21:E21"/>
    <mergeCell ref="G21:H21"/>
    <mergeCell ref="J21:K21"/>
    <mergeCell ref="A23:B23"/>
    <mergeCell ref="C23:E23"/>
    <mergeCell ref="G23:H23"/>
    <mergeCell ref="J23:K23"/>
    <mergeCell ref="A22:B22"/>
    <mergeCell ref="C22:E22"/>
    <mergeCell ref="G22:H22"/>
    <mergeCell ref="J22:K22"/>
    <mergeCell ref="A16:B16"/>
    <mergeCell ref="C16:E16"/>
    <mergeCell ref="G16:H16"/>
    <mergeCell ref="J16:K16"/>
    <mergeCell ref="A18:B18"/>
    <mergeCell ref="C18:E18"/>
    <mergeCell ref="G18:H18"/>
    <mergeCell ref="J18:K18"/>
    <mergeCell ref="A14:B14"/>
    <mergeCell ref="C14:E14"/>
    <mergeCell ref="G14:H14"/>
    <mergeCell ref="J14:K14"/>
    <mergeCell ref="A15:B15"/>
    <mergeCell ref="C15:E15"/>
    <mergeCell ref="G15:H15"/>
    <mergeCell ref="J15:K15"/>
    <mergeCell ref="A20:B20"/>
    <mergeCell ref="C20:E20"/>
    <mergeCell ref="G20:H20"/>
    <mergeCell ref="J20:K20"/>
    <mergeCell ref="A17:B17"/>
    <mergeCell ref="C17:E17"/>
    <mergeCell ref="G17:H17"/>
    <mergeCell ref="J17:K17"/>
    <mergeCell ref="A19:B19"/>
    <mergeCell ref="C19:E19"/>
    <mergeCell ref="G19:H19"/>
    <mergeCell ref="J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"/>
  <sheetViews>
    <sheetView showGridLines="0" tabSelected="1" topLeftCell="A4" zoomScale="106" zoomScaleNormal="106" workbookViewId="0">
      <selection activeCell="C12" sqref="C12"/>
    </sheetView>
  </sheetViews>
  <sheetFormatPr baseColWidth="10" defaultColWidth="9.109375" defaultRowHeight="14.4" x14ac:dyDescent="0.3"/>
  <cols>
    <col min="1" max="1" width="14.109375" bestFit="1" customWidth="1"/>
    <col min="2" max="2" width="46.5546875" customWidth="1"/>
    <col min="3" max="3" width="37" bestFit="1" customWidth="1"/>
    <col min="4" max="4" width="12" customWidth="1"/>
    <col min="6" max="6" width="19.33203125" customWidth="1"/>
    <col min="7" max="7" width="24.88671875" bestFit="1" customWidth="1"/>
    <col min="8" max="8" width="10" bestFit="1" customWidth="1"/>
  </cols>
  <sheetData>
    <row r="2" spans="1:7" x14ac:dyDescent="0.3">
      <c r="A2" s="116" t="s">
        <v>39</v>
      </c>
      <c r="B2" s="117"/>
      <c r="C2" s="117"/>
      <c r="D2" s="117"/>
    </row>
    <row r="3" spans="1:7" x14ac:dyDescent="0.3">
      <c r="A3" s="117"/>
      <c r="B3" s="117"/>
      <c r="C3" s="117"/>
      <c r="D3" s="117"/>
    </row>
    <row r="4" spans="1:7" x14ac:dyDescent="0.3">
      <c r="A4" s="1"/>
      <c r="B4" s="1"/>
      <c r="C4" s="1"/>
      <c r="D4" s="1"/>
    </row>
    <row r="5" spans="1:7" x14ac:dyDescent="0.3">
      <c r="A5" s="2" t="s">
        <v>40</v>
      </c>
      <c r="B5" s="3" t="s">
        <v>41</v>
      </c>
    </row>
    <row r="6" spans="1:7" ht="15" thickBot="1" x14ac:dyDescent="0.35"/>
    <row r="7" spans="1:7" ht="28.5" customHeight="1" thickBot="1" x14ac:dyDescent="0.35">
      <c r="A7" s="11" t="s">
        <v>42</v>
      </c>
      <c r="B7" s="11" t="s">
        <v>43</v>
      </c>
      <c r="C7" s="12" t="s">
        <v>44</v>
      </c>
      <c r="D7" s="12" t="s">
        <v>45</v>
      </c>
    </row>
    <row r="8" spans="1:7" ht="28.2" thickBot="1" x14ac:dyDescent="0.35">
      <c r="A8" s="118" t="s">
        <v>46</v>
      </c>
      <c r="B8" s="13" t="s">
        <v>47</v>
      </c>
      <c r="C8" s="14" t="s">
        <v>48</v>
      </c>
      <c r="D8" s="5">
        <f>+IF(C8="0 a 19 %",1,IF(C8="20 a 39 %",2,IF(C8="40 a 59 %",3,IF(C8="60 a 79 %",4,IF(C8="80 a 99 %",5,0)))))</f>
        <v>5</v>
      </c>
      <c r="F8" s="5" t="s">
        <v>49</v>
      </c>
      <c r="G8" s="5">
        <f>+COUNTA($B$8:$B$15)</f>
        <v>8</v>
      </c>
    </row>
    <row r="9" spans="1:7" ht="15" thickBot="1" x14ac:dyDescent="0.35">
      <c r="A9" s="118"/>
      <c r="B9" s="13" t="s">
        <v>50</v>
      </c>
      <c r="C9" s="14" t="s">
        <v>121</v>
      </c>
      <c r="D9" s="5">
        <f>+IF(C9="0 a 19 %",1,IF(C9="20 a 39 %",2,IF(C9="40 a 59 %",3,IF(C9="60 a 79 %",4,IF(C9="80 a 99 %",5,0)))))</f>
        <v>1</v>
      </c>
      <c r="F9" s="114" t="s">
        <v>51</v>
      </c>
      <c r="G9" s="115">
        <f>+SUM($D$8:$D$15)</f>
        <v>16</v>
      </c>
    </row>
    <row r="10" spans="1:7" ht="28.2" thickBot="1" x14ac:dyDescent="0.35">
      <c r="A10" s="118"/>
      <c r="B10" s="13" t="s">
        <v>52</v>
      </c>
      <c r="C10" s="14" t="s">
        <v>121</v>
      </c>
      <c r="D10" s="5">
        <f>+IF(C10="0 a 19 %",1,IF(C10="20 a 39 %",2,IF(C10="40 a 59 %",3,IF(C10="60 a 79 %",4,IF(C10="80 a 99 %",5,0)))))</f>
        <v>1</v>
      </c>
      <c r="F10" s="114"/>
      <c r="G10" s="115"/>
    </row>
    <row r="11" spans="1:7" ht="15" thickBot="1" x14ac:dyDescent="0.35">
      <c r="A11" s="118" t="s">
        <v>53</v>
      </c>
      <c r="B11" s="13" t="s">
        <v>54</v>
      </c>
      <c r="C11" s="14" t="s">
        <v>140</v>
      </c>
      <c r="D11" s="5">
        <f>+IF(C11="No cuenta",5,IF(C11="En proceso de elaboración",4,IF(C11="Cuenta con plan sin vigencia",3,IF(C11="Cuenta con plan culminado sin RD de aprobación",2,IF(C11="Cuenta con plan aprobado con RD",1,0)))))</f>
        <v>5</v>
      </c>
      <c r="F11" s="5" t="s">
        <v>55</v>
      </c>
      <c r="G11" s="19">
        <f>+G9/G8</f>
        <v>2</v>
      </c>
    </row>
    <row r="12" spans="1:7" ht="28.2" thickBot="1" x14ac:dyDescent="0.35">
      <c r="A12" s="118"/>
      <c r="B12" s="13" t="s">
        <v>56</v>
      </c>
      <c r="C12" s="15" t="s">
        <v>139</v>
      </c>
      <c r="D12" s="5">
        <f>+IF(C12="No cuenta con CGCO",5,IF(C12="El CGCO está en proceso de conformación",4,IF(C12="Cuenta con CGCO sin RD de conformación",3,IF(C12="Cuenta con CGCO instalado con acta",2,IF(C12="Cuenta con CGCO con RD de conformación",1,0)))))</f>
        <v>1</v>
      </c>
      <c r="F12" s="11" t="s">
        <v>57</v>
      </c>
      <c r="G12" s="18" t="str">
        <f>+IF(G11&lt;2,"BAJO",IF(G11&lt;3,"MEDIO",IF(G11&lt;4,"ALTO",IF(G11&lt;=5,"MUY ALTO","NP"))))</f>
        <v>MEDIO</v>
      </c>
    </row>
    <row r="13" spans="1:7" ht="28.2" thickBot="1" x14ac:dyDescent="0.35">
      <c r="A13" s="118"/>
      <c r="B13" s="13" t="s">
        <v>58</v>
      </c>
      <c r="C13" s="15" t="s">
        <v>138</v>
      </c>
      <c r="D13" s="5">
        <f>+IF(C13="No cuenta con BEAGRD",5,IF(C13="La BEAGRD está en proceso de conformación",4,IF(C13="Cuenta con BEAGRD sin RD de conformación",3,IF(C13="Cuenta con BEAGRD instalado con acta",2,IF(C13="Cuenta con BEAGRD con RD de conformación",1,0)))))</f>
        <v>1</v>
      </c>
    </row>
    <row r="14" spans="1:7" ht="29.4" thickBot="1" x14ac:dyDescent="0.35">
      <c r="A14" s="118"/>
      <c r="B14" s="16" t="s">
        <v>59</v>
      </c>
      <c r="C14" s="14" t="s">
        <v>48</v>
      </c>
      <c r="D14" s="5">
        <f>+IF(C14="0 a 19 %",5,IF(C14="20 a 39 %",4,IF(C14="40 a 59 %",3,IF(C14="60 a 79 %",2,IF(C14="80 a 99 %",1,0)))))</f>
        <v>1</v>
      </c>
    </row>
    <row r="15" spans="1:7" ht="29.4" thickBot="1" x14ac:dyDescent="0.35">
      <c r="A15" s="118"/>
      <c r="B15" s="16" t="s">
        <v>60</v>
      </c>
      <c r="C15" s="17" t="s">
        <v>137</v>
      </c>
      <c r="D15" s="5">
        <f>+IF(C15="Desconoce totalmente",5,IF(C15="Desconoce",4,IF(C15="Ha escuchado alguna vez",3,IF(C15="Si conoce",2,IF(C15="Si conoce y es precavido",1,0)))))</f>
        <v>1</v>
      </c>
    </row>
    <row r="16" spans="1:7" ht="15" thickBot="1" x14ac:dyDescent="0.35">
      <c r="C16" s="22" t="s">
        <v>61</v>
      </c>
      <c r="D16" s="5">
        <f>+SUM(D8:D15)</f>
        <v>16</v>
      </c>
    </row>
  </sheetData>
  <mergeCells count="5">
    <mergeCell ref="F9:F10"/>
    <mergeCell ref="G9:G10"/>
    <mergeCell ref="A2:D3"/>
    <mergeCell ref="A11:A15"/>
    <mergeCell ref="A8:A10"/>
  </mergeCells>
  <conditionalFormatting sqref="G12">
    <cfRule type="containsText" dxfId="19" priority="1" operator="containsText" text="MUY ALTO">
      <formula>NOT(ISERROR(SEARCH("MUY ALTO",G12)))</formula>
    </cfRule>
    <cfRule type="containsText" dxfId="18" priority="2" operator="containsText" text="ALTO">
      <formula>NOT(ISERROR(SEARCH("ALTO",G12)))</formula>
    </cfRule>
    <cfRule type="containsText" dxfId="17" priority="3" operator="containsText" text="MEDIO">
      <formula>NOT(ISERROR(SEARCH("MEDIO",G12)))</formula>
    </cfRule>
    <cfRule type="containsText" dxfId="16" priority="4" operator="containsText" text="BAJO">
      <formula>NOT(ISERROR(SEARCH("BAJO",G12)))</formula>
    </cfRule>
  </conditionalFormatting>
  <dataValidations count="5">
    <dataValidation type="list" allowBlank="1" showInputMessage="1" showErrorMessage="1" error="Desplace y seleccione una de las alternativas establecidas" sqref="C8:C10 C14" xr:uid="{00000000-0002-0000-0100-000000000000}">
      <formula1>"0 a 19 %,20 a 39 %,40 a 59 %,60 a 79 %,80 a 99 %"</formula1>
    </dataValidation>
    <dataValidation type="list" allowBlank="1" showInputMessage="1" showErrorMessage="1" sqref="C11" xr:uid="{00000000-0002-0000-0100-000001000000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sqref="C12" xr:uid="{00000000-0002-0000-0100-000002000000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InputMessage="1" showErrorMessage="1" sqref="C13" xr:uid="{00000000-0002-0000-0100-000003000000}">
      <formula1>"No cuenta con BEAGRD,La BEAGRD está en proceso de conformación,Cuenta con BEAGRD sin RD de conformación,Cuenta con BEAGRD instalado con acta,Cuenta con BEAGRD con RD de conformación"</formula1>
    </dataValidation>
    <dataValidation type="list" allowBlank="1" showInputMessage="1" showErrorMessage="1" sqref="C15" xr:uid="{00000000-0002-0000-0100-000004000000}">
      <formula1>"Desconoce totalmente,Desconoce,Ha escuchado alguna vez,Si conoce,Si conoce y es precavido"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0"/>
  <sheetViews>
    <sheetView showGridLines="0" topLeftCell="A7" workbookViewId="0">
      <selection activeCell="G12" sqref="G12"/>
    </sheetView>
  </sheetViews>
  <sheetFormatPr baseColWidth="10" defaultColWidth="9.109375" defaultRowHeight="14.4" x14ac:dyDescent="0.3"/>
  <cols>
    <col min="1" max="1" width="14.109375" bestFit="1" customWidth="1"/>
    <col min="2" max="2" width="45.88671875" customWidth="1"/>
    <col min="3" max="3" width="46.5546875" bestFit="1" customWidth="1"/>
    <col min="4" max="4" width="12" customWidth="1"/>
    <col min="6" max="6" width="21" customWidth="1"/>
    <col min="7" max="7" width="13.44140625" customWidth="1"/>
  </cols>
  <sheetData>
    <row r="2" spans="1:7" x14ac:dyDescent="0.3">
      <c r="A2" s="116" t="s">
        <v>39</v>
      </c>
      <c r="B2" s="117"/>
      <c r="C2" s="117"/>
      <c r="D2" s="117"/>
    </row>
    <row r="3" spans="1:7" x14ac:dyDescent="0.3">
      <c r="A3" s="117"/>
      <c r="B3" s="117"/>
      <c r="C3" s="117"/>
      <c r="D3" s="117"/>
    </row>
    <row r="4" spans="1:7" x14ac:dyDescent="0.3">
      <c r="A4" s="1"/>
      <c r="B4" s="1"/>
      <c r="C4" s="1"/>
      <c r="D4" s="1"/>
    </row>
    <row r="5" spans="1:7" x14ac:dyDescent="0.3">
      <c r="A5" s="2" t="s">
        <v>40</v>
      </c>
      <c r="B5" s="3" t="s">
        <v>62</v>
      </c>
    </row>
    <row r="6" spans="1:7" ht="15" thickBot="1" x14ac:dyDescent="0.35"/>
    <row r="7" spans="1:7" ht="28.5" customHeight="1" thickBot="1" x14ac:dyDescent="0.35">
      <c r="A7" s="11" t="s">
        <v>42</v>
      </c>
      <c r="B7" s="11" t="s">
        <v>43</v>
      </c>
      <c r="C7" s="12" t="s">
        <v>44</v>
      </c>
      <c r="D7" s="12" t="s">
        <v>45</v>
      </c>
    </row>
    <row r="8" spans="1:7" ht="15" thickBot="1" x14ac:dyDescent="0.35">
      <c r="A8" s="118" t="s">
        <v>46</v>
      </c>
      <c r="B8" s="13" t="s">
        <v>63</v>
      </c>
      <c r="C8" s="20" t="s">
        <v>64</v>
      </c>
      <c r="D8" s="5">
        <f>+IF(C8="Precario y/o falta incrementar",5,IF(C8="Pésimo estado (Demolición/Desmontaje)",4,IF(C8="Mal estado (Necesita reparación leve)",3,IF(C8="Regular estado (Necesita mantenimiento)",2,IF(C8="Buen estado (No necesita reparación)",1,0)))))</f>
        <v>2</v>
      </c>
      <c r="F8" s="5" t="s">
        <v>49</v>
      </c>
      <c r="G8" s="5">
        <f>+COUNTA($B$8:$B$19)</f>
        <v>12</v>
      </c>
    </row>
    <row r="9" spans="1:7" ht="15.75" customHeight="1" thickBot="1" x14ac:dyDescent="0.35">
      <c r="A9" s="118"/>
      <c r="B9" s="13" t="s">
        <v>65</v>
      </c>
      <c r="C9" s="20" t="s">
        <v>66</v>
      </c>
      <c r="D9" s="5">
        <f>+IF(C9="Precario y/o falta incrementar",5,IF(C9="Pésimo estado (Demolición/Desmontaje)",4,IF(C9="Mal estado (Necesita reparación leve)",3,IF(C9="Regular estado (Necesita mantenimiento)",2,IF(C9="Buen estado (No necesita reparación)",1,0)))))</f>
        <v>5</v>
      </c>
      <c r="F9" s="114" t="s">
        <v>51</v>
      </c>
      <c r="G9" s="115">
        <f>+SUM($D$8:$D$19)</f>
        <v>37</v>
      </c>
    </row>
    <row r="10" spans="1:7" ht="15" customHeight="1" thickBot="1" x14ac:dyDescent="0.35">
      <c r="A10" s="118"/>
      <c r="B10" s="13" t="s">
        <v>67</v>
      </c>
      <c r="C10" s="20" t="s">
        <v>68</v>
      </c>
      <c r="D10" s="5">
        <f>+IF(C10="Precario y/o falta incrementar",5,IF(C10="Pésimo estado (Demolición/Desmontaje)",4,IF(C10="Mal estado (Necesita reparación leve)",3,IF(C10="Regular estado (Necesita mantenimiento)",2,IF(C10="Buen estado (No necesita reparación)",1,0)))))</f>
        <v>3</v>
      </c>
      <c r="F10" s="114"/>
      <c r="G10" s="115"/>
    </row>
    <row r="11" spans="1:7" ht="28.2" thickBot="1" x14ac:dyDescent="0.35">
      <c r="A11" s="118"/>
      <c r="B11" s="13" t="s">
        <v>69</v>
      </c>
      <c r="C11" s="20" t="s">
        <v>68</v>
      </c>
      <c r="D11" s="5">
        <f>+IF(C11="Precario y/o falta incrementar",5,IF(C11="Pésimo estado (Demolición/Desmontaje)",4,IF(C11="Mal estado (Necesita reparación leve)",3,IF(C11="Regular estado (Necesita mantenimiento)",2,IF(C11="Buen estado (No necesita reparación)",1,0)))))</f>
        <v>3</v>
      </c>
      <c r="F11" s="5" t="s">
        <v>70</v>
      </c>
      <c r="G11" s="19">
        <f>+G9/G8</f>
        <v>3.0833333333333335</v>
      </c>
    </row>
    <row r="12" spans="1:7" ht="15" thickBot="1" x14ac:dyDescent="0.35">
      <c r="A12" s="118"/>
      <c r="B12" s="13" t="s">
        <v>71</v>
      </c>
      <c r="C12" s="21" t="s">
        <v>72</v>
      </c>
      <c r="D12" s="5">
        <f>+IF(C12="Mayores a 35 años",5,IF(C12="De 26 a 35 años",4,IF(C12="De 16 a 25 años",3,IF(C12="De 6 a 15 años",2,IF(C12="Menor o igual a 5 años",1,0)))))</f>
        <v>3</v>
      </c>
      <c r="F12" s="11" t="s">
        <v>57</v>
      </c>
      <c r="G12" s="39" t="str">
        <f>+IF(G11&lt;2,"BAJO",IF(G11&lt;3,"MEDIO",IF(G11&lt;4,"ALTO",IF(G11&lt;=5,"MUY ALTO","NP"))))</f>
        <v>ALTO</v>
      </c>
    </row>
    <row r="13" spans="1:7" ht="15" thickBot="1" x14ac:dyDescent="0.35">
      <c r="A13" s="118"/>
      <c r="B13" s="13" t="s">
        <v>73</v>
      </c>
      <c r="C13" s="21" t="s">
        <v>74</v>
      </c>
      <c r="D13" s="5">
        <f>+IF(C13="Otro (Estera, cartón o plástico, etc)",5,IF(C13="Madera",4,IF(C13="Adobe, tapial, quincha,  piedra con barro cal/cemento",3,IF(C13="Ethernit o fibra de concreto",2,IF(C13="Ladrillo o concreto",1,0)))))</f>
        <v>3</v>
      </c>
    </row>
    <row r="14" spans="1:7" ht="15" thickBot="1" x14ac:dyDescent="0.35">
      <c r="A14" s="118"/>
      <c r="B14" s="16" t="s">
        <v>75</v>
      </c>
      <c r="C14" s="20" t="s">
        <v>76</v>
      </c>
      <c r="D14" s="5">
        <f>+IF(C14="Otros (Estera/cartón/plástico, paja, hoja de palmera, etc.)",5,IF(C14="Caña con barro, Lata o latón",4,IF(C14="Madera y Calamina",3,IF(C14="Fibra de cemento y teja",2,IF(C14="Concreto armado",1,0)))))</f>
        <v>5</v>
      </c>
    </row>
    <row r="15" spans="1:7" ht="15" thickBot="1" x14ac:dyDescent="0.35">
      <c r="A15" s="118"/>
      <c r="B15" s="16" t="s">
        <v>77</v>
      </c>
      <c r="C15" s="20" t="s">
        <v>78</v>
      </c>
      <c r="D15" s="5">
        <f>+IF(C15="Tierra y otros",5,IF(C15="Madera (entablado)",4,IF(C15="Parquet o madera pulida/Vinílico, pisopak o similar",3,IF(C15="Cemento",2,IF(C15="Loseta, cerámico o similar",1,0)))))</f>
        <v>3</v>
      </c>
    </row>
    <row r="16" spans="1:7" ht="15" thickBot="1" x14ac:dyDescent="0.35">
      <c r="A16" s="118"/>
      <c r="B16" s="16" t="s">
        <v>79</v>
      </c>
      <c r="C16" s="20" t="s">
        <v>80</v>
      </c>
      <c r="D16" s="5">
        <f>+IF(C16="No cuenta con servicio eléctrico",5,IF(C16="Inoperativo",4,IF(C16="Operativo sin puesta a tierra",3,IF(C16="Operativamente parcial con puesta a tierra",2,IF(C16="Operativamente completo",1,0)))))</f>
        <v>3</v>
      </c>
    </row>
    <row r="17" spans="1:4" ht="29.4" thickBot="1" x14ac:dyDescent="0.35">
      <c r="A17" s="118" t="s">
        <v>53</v>
      </c>
      <c r="B17" s="16" t="s">
        <v>81</v>
      </c>
      <c r="C17" s="20" t="s">
        <v>82</v>
      </c>
      <c r="D17" s="5">
        <f>+IF(C17="Muy malo ( De 0 a 20% de cumplimiento)",5,IF(C17="Malo ( De 21 a 40% de cumplimiento)",4,IF(C17="Regular ( De 41 a 60% de cumplimiento)",3,IF(C17="Bueno ( De 61 a 80% de cumplimiento)",2,IF(C17="Excelente ( De 81 a 100% de cumplimiento)",1,0)))))</f>
        <v>5</v>
      </c>
    </row>
    <row r="18" spans="1:4" ht="29.4" thickBot="1" x14ac:dyDescent="0.35">
      <c r="A18" s="118"/>
      <c r="B18" s="16" t="s">
        <v>83</v>
      </c>
      <c r="C18" s="20" t="s">
        <v>84</v>
      </c>
      <c r="D18" s="5">
        <f>+IF(C18="No implementado",5,IF(C18="Implementado al 25%",4,IF(C18="Implementado al 55%",3,IF(C18="Implementado al 85%",2,IF(C18="Implementado al 100%",1,0)))))</f>
        <v>1</v>
      </c>
    </row>
    <row r="19" spans="1:4" ht="43.8" thickBot="1" x14ac:dyDescent="0.35">
      <c r="A19" s="118"/>
      <c r="B19" s="16" t="s">
        <v>85</v>
      </c>
      <c r="C19" s="20" t="s">
        <v>86</v>
      </c>
      <c r="D19" s="5">
        <f>+IF(C19="No tiene certificado",5,IF(C19="Se ha solicitado inspección",4,IF(C19="Se realizó inspección",3,IF(C19="Certificado en proceso",2,IF(C19="Si tiene certificado",1,0)))))</f>
        <v>1</v>
      </c>
    </row>
    <row r="20" spans="1:4" ht="15" thickBot="1" x14ac:dyDescent="0.35">
      <c r="C20" s="22" t="s">
        <v>61</v>
      </c>
      <c r="D20" s="5">
        <f>+SUM(D8:D19)</f>
        <v>37</v>
      </c>
    </row>
  </sheetData>
  <mergeCells count="5">
    <mergeCell ref="A8:A16"/>
    <mergeCell ref="F9:F10"/>
    <mergeCell ref="G9:G10"/>
    <mergeCell ref="A2:D3"/>
    <mergeCell ref="A17:A19"/>
  </mergeCells>
  <conditionalFormatting sqref="G12">
    <cfRule type="containsText" dxfId="15" priority="1" operator="containsText" text="MUY ALTO">
      <formula>NOT(ISERROR(SEARCH("MUY ALTO",G12)))</formula>
    </cfRule>
    <cfRule type="containsText" dxfId="14" priority="2" operator="containsText" text="ALTO">
      <formula>NOT(ISERROR(SEARCH("ALTO",G12)))</formula>
    </cfRule>
    <cfRule type="containsText" dxfId="13" priority="3" operator="containsText" text="MEDIO">
      <formula>NOT(ISERROR(SEARCH("MEDIO",G12)))</formula>
    </cfRule>
    <cfRule type="containsText" dxfId="12" priority="4" operator="containsText" text="BAJO">
      <formula>NOT(ISERROR(SEARCH("BAJO",G12)))</formula>
    </cfRule>
  </conditionalFormatting>
  <dataValidations count="9">
    <dataValidation type="list" allowBlank="1" showInputMessage="1" showErrorMessage="1" sqref="C8:C11" xr:uid="{00000000-0002-0000-0200-000000000000}">
      <formula1>"Precario y/o falta incrementar,Pésimo estado (Demolición/Desmontaje),Mal estado (Necesita reparación leve),Regular estado (Necesita mantenimiento),Buen estado (No necesita reparación)"</formula1>
    </dataValidation>
    <dataValidation type="list" allowBlank="1" showInputMessage="1" showErrorMessage="1" sqref="C12" xr:uid="{00000000-0002-0000-0200-000001000000}">
      <formula1>"Mayores a 35 años,De 26 a 35 años,De 16 a 25 años,De 6 a 15 años,Menor o igual a 5 años"</formula1>
    </dataValidation>
    <dataValidation type="list" allowBlank="1" showInputMessage="1" showErrorMessage="1" sqref="C13" xr:uid="{00000000-0002-0000-0200-000002000000}">
      <mc:AlternateContent xmlns:x12ac="http://schemas.microsoft.com/office/spreadsheetml/2011/1/ac" xmlns:mc="http://schemas.openxmlformats.org/markup-compatibility/2006">
        <mc:Choice Requires="x12ac">
          <x12ac:list>"Otro (Estera, cartón o plástico, etc)",Madera,"Adobe, tapial, quincha,  piedra con barro cal/cemento",Ethernit o fibra de concreto,Ladrillo o concreto</x12ac:list>
        </mc:Choice>
        <mc:Fallback>
          <formula1>"Otro (Estera, cartón o plástico, etc),Madera,Adobe, tapial, quincha,  piedra con barro cal/cemento,Ethernit o fibra de concreto,Ladrillo o concreto"</formula1>
        </mc:Fallback>
      </mc:AlternateContent>
    </dataValidation>
    <dataValidation type="list" allowBlank="1" showInputMessage="1" showErrorMessage="1" sqref="C14" xr:uid="{00000000-0002-0000-0200-000003000000}">
      <mc:AlternateContent xmlns:x12ac="http://schemas.microsoft.com/office/spreadsheetml/2011/1/ac" xmlns:mc="http://schemas.openxmlformats.org/markup-compatibility/2006">
        <mc:Choice Requires="x12ac">
          <x12ac:list>"Otros (Estera/cartón/plástico, paja, hoja de palmera, etc.)","Caña con barro, Lata o latón",Madera y Calamina,Fibra de cemento y teja,Concreto armado</x12ac:list>
        </mc:Choice>
        <mc:Fallback>
          <formula1>"Otros (Estera/cartón/plástico, paja, hoja de palmera, etc.),Caña con barro, Lata o latón,Madera y Calamina,Fibra de cemento y teja,Concreto armado"</formula1>
        </mc:Fallback>
      </mc:AlternateContent>
    </dataValidation>
    <dataValidation type="list" allowBlank="1" showInputMessage="1" showErrorMessage="1" sqref="C15" xr:uid="{00000000-0002-0000-0200-000004000000}">
      <mc:AlternateContent xmlns:x12ac="http://schemas.microsoft.com/office/spreadsheetml/2011/1/ac" xmlns:mc="http://schemas.openxmlformats.org/markup-compatibility/2006">
        <mc:Choice Requires="x12ac">
          <x12ac:list>Tierra y otros,Madera (entablado),"Parquet o madera pulida/Vinílico, pisopak o similar",Cemento,"Loseta, Cerámico o similar"</x12ac:list>
        </mc:Choice>
        <mc:Fallback>
          <formula1>"Tierra y otros,Madera (entablado),Parquet o madera pulida/Vinílico, pisopak o similar,Cemento,Loseta, Cerámico o similar"</formula1>
        </mc:Fallback>
      </mc:AlternateContent>
    </dataValidation>
    <dataValidation type="list" allowBlank="1" showInputMessage="1" showErrorMessage="1" sqref="C16" xr:uid="{00000000-0002-0000-0200-000005000000}">
      <formula1>"No cuenta con servicio eléctrico,Inoperativo,Operativo sin puesta a tierra,Operativamente parcial con puesta a tierra,Operativamente completo"</formula1>
    </dataValidation>
    <dataValidation type="list" allowBlank="1" showInputMessage="1" showErrorMessage="1" sqref="C17" xr:uid="{00000000-0002-0000-0200-000006000000}">
      <formula1>"Muy malo ( De 0 a 20% de cumplimiento),Malo ( De 21 a 40% de cumplimiento),Regular ( De 41 a 60% de cumplimiento),Bueno ( De 61 a 80% de cumplimiento),Excelente ( De 81 a 100% de cumplimiento)"</formula1>
    </dataValidation>
    <dataValidation type="list" allowBlank="1" showInputMessage="1" showErrorMessage="1" sqref="C18" xr:uid="{00000000-0002-0000-0200-000007000000}">
      <formula1>"No implementado,Implementado al 25%,Implementado al 55%,Implementado al 85%,Implementado al 100%"</formula1>
    </dataValidation>
    <dataValidation type="list" allowBlank="1" showInputMessage="1" showErrorMessage="1" sqref="C19" xr:uid="{00000000-0002-0000-0200-000008000000}">
      <formula1>"No tiene certificado,Se ha solicitado inspección,Se realizó inspección,Certificado en proceso,Si tiene certificado"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4"/>
  <sheetViews>
    <sheetView showGridLines="0" topLeftCell="A4" zoomScale="130" zoomScaleNormal="130" workbookViewId="0">
      <selection activeCell="F8" sqref="F8:G12"/>
    </sheetView>
  </sheetViews>
  <sheetFormatPr baseColWidth="10" defaultColWidth="9.109375" defaultRowHeight="14.4" x14ac:dyDescent="0.3"/>
  <cols>
    <col min="1" max="1" width="14.109375" bestFit="1" customWidth="1"/>
    <col min="2" max="2" width="43.109375" customWidth="1"/>
    <col min="3" max="3" width="37.109375" bestFit="1" customWidth="1"/>
    <col min="4" max="4" width="12" customWidth="1"/>
    <col min="6" max="6" width="19.44140625" customWidth="1"/>
    <col min="7" max="7" width="12.109375" customWidth="1"/>
  </cols>
  <sheetData>
    <row r="2" spans="1:7" x14ac:dyDescent="0.3">
      <c r="A2" s="116" t="s">
        <v>39</v>
      </c>
      <c r="B2" s="117"/>
      <c r="C2" s="117"/>
      <c r="D2" s="117"/>
    </row>
    <row r="3" spans="1:7" x14ac:dyDescent="0.3">
      <c r="A3" s="117"/>
      <c r="B3" s="117"/>
      <c r="C3" s="117"/>
      <c r="D3" s="117"/>
    </row>
    <row r="4" spans="1:7" x14ac:dyDescent="0.3">
      <c r="A4" s="1"/>
      <c r="B4" s="1"/>
      <c r="C4" s="1"/>
      <c r="D4" s="1"/>
    </row>
    <row r="5" spans="1:7" x14ac:dyDescent="0.3">
      <c r="A5" s="2" t="s">
        <v>40</v>
      </c>
      <c r="B5" s="3" t="s">
        <v>87</v>
      </c>
    </row>
    <row r="6" spans="1:7" ht="15" thickBot="1" x14ac:dyDescent="0.35"/>
    <row r="7" spans="1:7" ht="28.5" customHeight="1" thickBot="1" x14ac:dyDescent="0.35">
      <c r="A7" s="11" t="s">
        <v>42</v>
      </c>
      <c r="B7" s="11" t="s">
        <v>43</v>
      </c>
      <c r="C7" s="12" t="s">
        <v>44</v>
      </c>
      <c r="D7" s="12" t="s">
        <v>45</v>
      </c>
    </row>
    <row r="8" spans="1:7" ht="14.25" customHeight="1" thickBot="1" x14ac:dyDescent="0.35">
      <c r="A8" s="118" t="s">
        <v>46</v>
      </c>
      <c r="B8" s="13" t="s">
        <v>88</v>
      </c>
      <c r="C8" s="24" t="s">
        <v>122</v>
      </c>
      <c r="D8" s="5">
        <f>+IF(C8="Otros (Río, acequia, manantial, etc.)",5,IF(C8="Pozo",4,IF(C8="Camión cisterna u otro similar",3,IF(C8="Pilón de uso público",2,IF(C8="Red pública",1,0)))))</f>
        <v>3</v>
      </c>
      <c r="F8" s="5" t="s">
        <v>49</v>
      </c>
      <c r="G8" s="5">
        <f>+COUNTA($B$8:$B$13)</f>
        <v>6</v>
      </c>
    </row>
    <row r="9" spans="1:7" ht="15" customHeight="1" thickBot="1" x14ac:dyDescent="0.35">
      <c r="A9" s="118"/>
      <c r="B9" s="13" t="s">
        <v>89</v>
      </c>
      <c r="C9" s="24" t="s">
        <v>90</v>
      </c>
      <c r="D9" s="5">
        <f>+IF(C9="Local Esc. no cuenta con energía eléctrica",5,IF(C9="Panel Solar o Energía eólica",4,IF(C9="Generador o motor del local educativo",3,IF(C9="Generador o motor del Municipio o de la comunidad",2,IF(C9="Red pública",1,0)))))</f>
        <v>3</v>
      </c>
      <c r="F9" s="114" t="s">
        <v>51</v>
      </c>
      <c r="G9" s="115">
        <f>+SUM($D$8:$D$13)</f>
        <v>18</v>
      </c>
    </row>
    <row r="10" spans="1:7" ht="15" customHeight="1" thickBot="1" x14ac:dyDescent="0.35">
      <c r="A10" s="118"/>
      <c r="B10" s="13" t="s">
        <v>91</v>
      </c>
      <c r="C10" s="14" t="s">
        <v>92</v>
      </c>
      <c r="D10" s="5">
        <f>+IF(C10="No cuenta con desagüe",5,IF(C10="Cuenta con desague sin mantenimiento",4,IF(C10="Cuenta con desague artesanal",3,IF(C10="Cuenta con desague insuficientes",2,IF(C10="Cuenta con desagües operativos",1,0)))))</f>
        <v>1</v>
      </c>
      <c r="F10" s="114"/>
      <c r="G10" s="115"/>
    </row>
    <row r="11" spans="1:7" ht="15" thickBot="1" x14ac:dyDescent="0.35">
      <c r="A11" s="118"/>
      <c r="B11" s="13" t="s">
        <v>93</v>
      </c>
      <c r="C11" s="24" t="s">
        <v>94</v>
      </c>
      <c r="D11" s="5">
        <f>+IF(C11="No cuenta con cobertura",5,IF(C11="Hay cobertura pero no cuenta con dispositivos de internet",4,IF(C11="Hay cobertura y cuenta con dispositivos con señal mala",3,IF(C11="Hay cobertura y cuenta con dispositivos con señal moderada",2,IF(C11="Hay cobertura y acceso con señal buena",1,0)))))</f>
        <v>1</v>
      </c>
      <c r="F11" s="5" t="s">
        <v>95</v>
      </c>
      <c r="G11" s="19">
        <f>+G9/G8</f>
        <v>3</v>
      </c>
    </row>
    <row r="12" spans="1:7" ht="28.2" thickBot="1" x14ac:dyDescent="0.35">
      <c r="A12" s="118" t="s">
        <v>53</v>
      </c>
      <c r="B12" s="13" t="s">
        <v>96</v>
      </c>
      <c r="C12" s="24" t="s">
        <v>97</v>
      </c>
      <c r="D12" s="5">
        <f>+IF(C12="No cuenta con presupuesto",5,IF(C12="Presupuesto cubre el 30% de necesidades",4,IF(C12="Presupuesto cubre el 50% de necesidades",3,IF(C12="Presupuesto cubre el 80% de necesidades",2,IF(C12="Presupuesto cubre el 99% de necesidades",1,0)))))</f>
        <v>5</v>
      </c>
      <c r="F12" s="11" t="s">
        <v>57</v>
      </c>
      <c r="G12" s="39" t="str">
        <f>+IF(G11&lt;2,"BAJO",IF(G11&lt;3,"MEDIO",IF(G11&lt;4,"ALTO",IF(G11&lt;=5,"MUY ALTO","NP"))))</f>
        <v>ALTO</v>
      </c>
    </row>
    <row r="13" spans="1:7" ht="28.2" thickBot="1" x14ac:dyDescent="0.35">
      <c r="A13" s="118"/>
      <c r="B13" s="13" t="s">
        <v>98</v>
      </c>
      <c r="C13" s="24" t="s">
        <v>99</v>
      </c>
      <c r="D13" s="5">
        <f>+IF(C13="Loc. Escolar no Implementado con dispositivo de seguridad",5,IF(C13="Implementado al 25%",4,IF(C13="Implementado al 55%",3,IF(C13="Implementado al 85%",2,IF(C13="Loc. Escolar Implementado con dispositivo de seguridad",1,0)))))</f>
        <v>5</v>
      </c>
    </row>
    <row r="14" spans="1:7" ht="15" thickBot="1" x14ac:dyDescent="0.35">
      <c r="C14" s="23" t="s">
        <v>61</v>
      </c>
      <c r="D14" s="10">
        <f>+SUM(D8:D13)</f>
        <v>18</v>
      </c>
    </row>
  </sheetData>
  <mergeCells count="5">
    <mergeCell ref="G9:G10"/>
    <mergeCell ref="A8:A11"/>
    <mergeCell ref="A12:A13"/>
    <mergeCell ref="F9:F10"/>
    <mergeCell ref="A2:D3"/>
  </mergeCells>
  <conditionalFormatting sqref="G12">
    <cfRule type="containsText" dxfId="11" priority="1" operator="containsText" text="MUY ALTO">
      <formula>NOT(ISERROR(SEARCH("MUY ALTO",G12)))</formula>
    </cfRule>
    <cfRule type="containsText" dxfId="10" priority="2" operator="containsText" text="ALTO">
      <formula>NOT(ISERROR(SEARCH("ALTO",G12)))</formula>
    </cfRule>
    <cfRule type="containsText" dxfId="9" priority="3" operator="containsText" text="MEDIO">
      <formula>NOT(ISERROR(SEARCH("MEDIO",G12)))</formula>
    </cfRule>
    <cfRule type="containsText" dxfId="8" priority="4" operator="containsText" text="BAJO">
      <formula>NOT(ISERROR(SEARCH("BAJO",G12)))</formula>
    </cfRule>
  </conditionalFormatting>
  <dataValidations count="6">
    <dataValidation type="list" allowBlank="1" showInputMessage="1" showErrorMessage="1" sqref="C8" xr:uid="{00000000-0002-0000-0300-000000000000}">
      <mc:AlternateContent xmlns:x12ac="http://schemas.microsoft.com/office/spreadsheetml/2011/1/ac" xmlns:mc="http://schemas.openxmlformats.org/markup-compatibility/2006">
        <mc:Choice Requires="x12ac">
          <x12ac:list>"Otros (Río, acequia, manantial, etc.)",Pozo,Camión cisterna u otro similar,Pilón de uso público,Red pública</x12ac:list>
        </mc:Choice>
        <mc:Fallback>
          <formula1>"Otros (Río, acequia, manantial, etc.),Pozo,Camión cisterna u otro similar,Pilón de uso público,Red pública"</formula1>
        </mc:Fallback>
      </mc:AlternateContent>
    </dataValidation>
    <dataValidation type="list" allowBlank="1" showInputMessage="1" showErrorMessage="1" sqref="C9" xr:uid="{00000000-0002-0000-0300-000001000000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InputMessage="1" showErrorMessage="1" sqref="C10" xr:uid="{00000000-0002-0000-0300-000002000000}">
      <formula1>"No cuenta con desagüe,Cuenta con desague sin mantenimiento,Cuenta con desague artesanal,Cuenta con desague insuficientes,Cuenta con desagües operativos"</formula1>
    </dataValidation>
    <dataValidation type="list" allowBlank="1" showInputMessage="1" showErrorMessage="1" sqref="C11" xr:uid="{00000000-0002-0000-0300-000003000000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InputMessage="1" showErrorMessage="1" sqref="C12" xr:uid="{00000000-0002-0000-0300-000004000000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InputMessage="1" showErrorMessage="1" sqref="C13" xr:uid="{00000000-0002-0000-0300-000005000000}">
      <formula1>"Loc. Escolar no Implementado con dispositivo de seguridad,Implementado al 25%,Implementado al 55%,Implementado al 85%,Loc. Escolar Implementado con dispositivo de seguridad"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2"/>
  <sheetViews>
    <sheetView showGridLines="0" workbookViewId="0">
      <selection activeCell="G12" sqref="G12"/>
    </sheetView>
  </sheetViews>
  <sheetFormatPr baseColWidth="10" defaultColWidth="9.109375" defaultRowHeight="14.4" x14ac:dyDescent="0.3"/>
  <cols>
    <col min="1" max="1" width="14.109375" bestFit="1" customWidth="1"/>
    <col min="2" max="2" width="45.88671875" customWidth="1"/>
    <col min="3" max="3" width="39" customWidth="1"/>
    <col min="4" max="4" width="12" customWidth="1"/>
    <col min="6" max="6" width="24.88671875" bestFit="1" customWidth="1"/>
    <col min="7" max="7" width="11.33203125" customWidth="1"/>
  </cols>
  <sheetData>
    <row r="2" spans="1:7" x14ac:dyDescent="0.3">
      <c r="A2" s="116" t="s">
        <v>39</v>
      </c>
      <c r="B2" s="117"/>
      <c r="C2" s="117"/>
      <c r="D2" s="117"/>
    </row>
    <row r="3" spans="1:7" x14ac:dyDescent="0.3">
      <c r="A3" s="117"/>
      <c r="B3" s="117"/>
      <c r="C3" s="117"/>
      <c r="D3" s="117"/>
    </row>
    <row r="4" spans="1:7" x14ac:dyDescent="0.3">
      <c r="A4" s="1"/>
      <c r="B4" s="1"/>
      <c r="C4" s="1"/>
      <c r="D4" s="1"/>
    </row>
    <row r="5" spans="1:7" x14ac:dyDescent="0.3">
      <c r="A5" s="2" t="s">
        <v>40</v>
      </c>
      <c r="B5" s="3" t="s">
        <v>100</v>
      </c>
    </row>
    <row r="6" spans="1:7" ht="15" thickBot="1" x14ac:dyDescent="0.35"/>
    <row r="7" spans="1:7" ht="28.5" customHeight="1" thickBot="1" x14ac:dyDescent="0.35">
      <c r="A7" s="11" t="s">
        <v>42</v>
      </c>
      <c r="B7" s="11" t="s">
        <v>43</v>
      </c>
      <c r="C7" s="12" t="s">
        <v>44</v>
      </c>
      <c r="D7" s="12" t="s">
        <v>45</v>
      </c>
    </row>
    <row r="8" spans="1:7" ht="15" thickBot="1" x14ac:dyDescent="0.35">
      <c r="A8" s="118" t="s">
        <v>46</v>
      </c>
      <c r="B8" s="13" t="s">
        <v>101</v>
      </c>
      <c r="C8" s="25" t="s">
        <v>102</v>
      </c>
      <c r="D8" s="5">
        <f>+IF(C8="No tiene/Usa baño portátil",5,IF(C8="Desemboca en un río, acequia, acequia o canal",4,IF(C8="Utiliza pozo ciego o negro",3,IF(C8="Utiliza pozo séptico/tanque séptico",2,IF(C8="Desemboca en una red pública de desagüe",1,0)))))</f>
        <v>5</v>
      </c>
      <c r="F8" s="5" t="s">
        <v>49</v>
      </c>
      <c r="G8" s="5">
        <f>+COUNTA($B$8:$B$11)</f>
        <v>4</v>
      </c>
    </row>
    <row r="9" spans="1:7" ht="28.2" thickBot="1" x14ac:dyDescent="0.35">
      <c r="A9" s="118"/>
      <c r="B9" s="13" t="s">
        <v>103</v>
      </c>
      <c r="C9" s="25" t="s">
        <v>104</v>
      </c>
      <c r="D9" s="5">
        <f>+IF(C9="La arrojan a cualquier lugar",5,IF(C9="La arrojan al Rio o acequia",4,IF(C9="Otros (Se deposita en un pozo / La entierran/ La queman, botadero, etc.)",3,IF(C9="La arrojan al camión o triciclo municipal",2,IF(C9="Recolección diaria o semanal",1,0)))))</f>
        <v>3</v>
      </c>
      <c r="F9" s="114" t="s">
        <v>51</v>
      </c>
      <c r="G9" s="115">
        <f>+SUM($D$8:$D$11)</f>
        <v>12</v>
      </c>
    </row>
    <row r="10" spans="1:7" ht="28.2" thickBot="1" x14ac:dyDescent="0.35">
      <c r="A10" s="118" t="s">
        <v>53</v>
      </c>
      <c r="B10" s="13" t="s">
        <v>105</v>
      </c>
      <c r="C10" s="13" t="s">
        <v>106</v>
      </c>
      <c r="D10" s="5">
        <f>+IF(C10="0% a 19%",5,IF(C10="20% al 39%",4,IF(C10="40% al 59%",3,IF(C10="60% al 79%",2,IF(C10="79% a 99%",1,0)))))</f>
        <v>3</v>
      </c>
      <c r="F10" s="114"/>
      <c r="G10" s="115"/>
    </row>
    <row r="11" spans="1:7" ht="28.2" thickBot="1" x14ac:dyDescent="0.35">
      <c r="A11" s="118"/>
      <c r="B11" s="13" t="s">
        <v>107</v>
      </c>
      <c r="C11" s="25" t="s">
        <v>108</v>
      </c>
      <c r="D11" s="5">
        <f>+IF(C11="No cuenta con tachos y/o contenedores",5,IF(C11="Insuficiente cant. de tachos y/o contenedores",4,IF(C11="Insuficiente cant. de tachos diferenciados por residuos",3,IF(C11="Suficiente cant. de tachos diferenciados por residuos",2,IF(C11="Suficiente tachos y contenedores diferenciados por ambientes",1,0)))))</f>
        <v>1</v>
      </c>
      <c r="F11" s="5" t="s">
        <v>109</v>
      </c>
      <c r="G11" s="19">
        <f>+G9/G8</f>
        <v>3</v>
      </c>
    </row>
    <row r="12" spans="1:7" ht="15" thickBot="1" x14ac:dyDescent="0.35">
      <c r="C12" s="23" t="s">
        <v>61</v>
      </c>
      <c r="D12" s="10">
        <f>+SUM(D8:D11)</f>
        <v>12</v>
      </c>
      <c r="F12" s="11" t="s">
        <v>57</v>
      </c>
      <c r="G12" s="39" t="str">
        <f>+IF(G11&lt;2,"BAJO",IF(G11&lt;3,"MEDIO",IF(G11&lt;4,"ALTO",IF(G11&lt;=5,"MUY ALTO","NP"))))</f>
        <v>ALTO</v>
      </c>
    </row>
  </sheetData>
  <mergeCells count="5">
    <mergeCell ref="F9:F10"/>
    <mergeCell ref="G9:G10"/>
    <mergeCell ref="A2:D3"/>
    <mergeCell ref="A8:A9"/>
    <mergeCell ref="A10:A11"/>
  </mergeCells>
  <conditionalFormatting sqref="G12">
    <cfRule type="containsText" dxfId="7" priority="1" operator="containsText" text="MUY ALTO">
      <formula>NOT(ISERROR(SEARCH("MUY ALTO",G12)))</formula>
    </cfRule>
    <cfRule type="containsText" dxfId="6" priority="2" operator="containsText" text="ALTO">
      <formula>NOT(ISERROR(SEARCH("ALTO",G12)))</formula>
    </cfRule>
    <cfRule type="containsText" dxfId="5" priority="3" operator="containsText" text="MEDIO">
      <formula>NOT(ISERROR(SEARCH("MEDIO",G12)))</formula>
    </cfRule>
    <cfRule type="containsText" dxfId="4" priority="4" operator="containsText" text="BAJO">
      <formula>NOT(ISERROR(SEARCH("BAJO",G12)))</formula>
    </cfRule>
  </conditionalFormatting>
  <dataValidations count="4">
    <dataValidation type="list" allowBlank="1" showInputMessage="1" showErrorMessage="1" sqref="C8" xr:uid="{00000000-0002-0000-0400-000000000000}">
      <mc:AlternateContent xmlns:x12ac="http://schemas.microsoft.com/office/spreadsheetml/2011/1/ac" xmlns:mc="http://schemas.openxmlformats.org/markup-compatibility/2006">
        <mc:Choice Requires="x12ac">
          <x12ac:list>No tiene/Usa baño portátil,"Desemboca en un río, acequia, acequia o canal",Utiliza pozo ciego o negro,Utiliza pozo séptico/tanque séptico,Desemboca en una red pública de desagüe</x12ac:list>
        </mc:Choice>
        <mc:Fallback>
          <formula1>"No tiene/Usa baño portátil,Desemboca en un río, acequia, acequia o canal,Utiliza pozo ciego o negro,Utiliza pozo séptico/tanque séptico,Desemboca en una red pública de desagüe"</formula1>
        </mc:Fallback>
      </mc:AlternateContent>
    </dataValidation>
    <dataValidation type="list" allowBlank="1" showInputMessage="1" showErrorMessage="1" sqref="C9" xr:uid="{00000000-0002-0000-0400-000001000000}">
      <mc:AlternateContent xmlns:x12ac="http://schemas.microsoft.com/office/spreadsheetml/2011/1/ac" xmlns:mc="http://schemas.openxmlformats.org/markup-compatibility/2006">
        <mc:Choice Requires="x12ac">
          <x12ac:list>La arrojan a cualquier lugar,La arrojan al Rio o acequia,"Otros (Se deposita en un pozo / La entierran/ La queman, botadero, etc.)",La arrojan al camión o triciclo municipal,Recolección diaria o semanal</x12ac:list>
        </mc:Choice>
        <mc:Fallback>
          <formula1>"La arrojan a cualquier lugar,La arrojan al Rio o acequia,Otros (Se deposita en un pozo / La entierran/ La queman, botadero, etc.),La arrojan al camión o triciclo municipal,Recolección diaria o semanal"</formula1>
        </mc:Fallback>
      </mc:AlternateContent>
    </dataValidation>
    <dataValidation type="list" allowBlank="1" showInputMessage="1" showErrorMessage="1" sqref="C10" xr:uid="{00000000-0002-0000-0400-000002000000}">
      <formula1>"0% a 19%,20% al 39%,40% al 59%,60% al 79%,79% a 99%"</formula1>
    </dataValidation>
    <dataValidation type="list" allowBlank="1" showInputMessage="1" showErrorMessage="1" sqref="C11" xr:uid="{00000000-0002-0000-0400-000003000000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0CA7F-8A1F-4693-9A5A-8C74E5C7C118}">
  <dimension ref="B3:L10"/>
  <sheetViews>
    <sheetView workbookViewId="0">
      <selection activeCell="G10" sqref="G10"/>
    </sheetView>
  </sheetViews>
  <sheetFormatPr baseColWidth="10" defaultRowHeight="14.4" x14ac:dyDescent="0.3"/>
  <sheetData>
    <row r="3" spans="2:12" x14ac:dyDescent="0.3">
      <c r="B3" s="119" t="s">
        <v>134</v>
      </c>
      <c r="C3" s="119"/>
      <c r="D3" s="119"/>
      <c r="E3" s="119"/>
      <c r="I3" s="119" t="s">
        <v>141</v>
      </c>
      <c r="J3" s="119"/>
      <c r="K3" s="119"/>
      <c r="L3" s="119"/>
    </row>
    <row r="4" spans="2:12" ht="15" thickBot="1" x14ac:dyDescent="0.35"/>
    <row r="5" spans="2:12" x14ac:dyDescent="0.3">
      <c r="B5" s="120"/>
      <c r="C5" s="121"/>
      <c r="D5" s="121"/>
      <c r="E5" s="122"/>
      <c r="I5" s="120"/>
      <c r="J5" s="121"/>
      <c r="K5" s="121"/>
      <c r="L5" s="122"/>
    </row>
    <row r="6" spans="2:12" x14ac:dyDescent="0.3">
      <c r="B6" s="123"/>
      <c r="C6" s="124"/>
      <c r="D6" s="124"/>
      <c r="E6" s="125"/>
      <c r="I6" s="123"/>
      <c r="J6" s="124"/>
      <c r="K6" s="124"/>
      <c r="L6" s="125"/>
    </row>
    <row r="7" spans="2:12" x14ac:dyDescent="0.3">
      <c r="B7" s="123"/>
      <c r="C7" s="124"/>
      <c r="D7" s="124"/>
      <c r="E7" s="125"/>
      <c r="I7" s="123"/>
      <c r="J7" s="124"/>
      <c r="K7" s="124"/>
      <c r="L7" s="125"/>
    </row>
    <row r="8" spans="2:12" x14ac:dyDescent="0.3">
      <c r="B8" s="123"/>
      <c r="C8" s="124"/>
      <c r="D8" s="124"/>
      <c r="E8" s="125"/>
      <c r="I8" s="123"/>
      <c r="J8" s="124"/>
      <c r="K8" s="124"/>
      <c r="L8" s="125"/>
    </row>
    <row r="9" spans="2:12" x14ac:dyDescent="0.3">
      <c r="B9" s="123"/>
      <c r="C9" s="124"/>
      <c r="D9" s="124"/>
      <c r="E9" s="125"/>
      <c r="I9" s="123"/>
      <c r="J9" s="124"/>
      <c r="K9" s="124"/>
      <c r="L9" s="125"/>
    </row>
    <row r="10" spans="2:12" ht="15" thickBot="1" x14ac:dyDescent="0.35">
      <c r="B10" s="126"/>
      <c r="C10" s="127"/>
      <c r="D10" s="127"/>
      <c r="E10" s="128"/>
      <c r="I10" s="126"/>
      <c r="J10" s="127"/>
      <c r="K10" s="127"/>
      <c r="L10" s="128"/>
    </row>
  </sheetData>
  <mergeCells count="4">
    <mergeCell ref="B3:E3"/>
    <mergeCell ref="I3:L3"/>
    <mergeCell ref="B5:E10"/>
    <mergeCell ref="I5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showGridLines="0" workbookViewId="0">
      <selection activeCell="C3" sqref="B3:C3"/>
    </sheetView>
  </sheetViews>
  <sheetFormatPr baseColWidth="10" defaultColWidth="11.44140625" defaultRowHeight="14.4" x14ac:dyDescent="0.3"/>
  <cols>
    <col min="3" max="3" width="16.44140625" customWidth="1"/>
    <col min="5" max="5" width="20.5546875" customWidth="1"/>
  </cols>
  <sheetData>
    <row r="1" spans="1:6" x14ac:dyDescent="0.3">
      <c r="A1" t="s">
        <v>110</v>
      </c>
    </row>
    <row r="2" spans="1:6" ht="15" thickBot="1" x14ac:dyDescent="0.35"/>
    <row r="3" spans="1:6" ht="15" thickBot="1" x14ac:dyDescent="0.35">
      <c r="B3" s="8" t="s">
        <v>111</v>
      </c>
      <c r="C3" s="9" t="s">
        <v>112</v>
      </c>
    </row>
    <row r="4" spans="1:6" x14ac:dyDescent="0.3">
      <c r="B4" s="7" t="s">
        <v>41</v>
      </c>
      <c r="C4" s="26">
        <f>+SOCIAL!G11</f>
        <v>2</v>
      </c>
      <c r="E4" s="4" t="s">
        <v>113</v>
      </c>
      <c r="F4" s="27">
        <f>+C8</f>
        <v>11.083333333333334</v>
      </c>
    </row>
    <row r="5" spans="1:6" x14ac:dyDescent="0.3">
      <c r="B5" s="4" t="s">
        <v>62</v>
      </c>
      <c r="C5" s="27">
        <f>+FÍSICA!G11</f>
        <v>3.0833333333333335</v>
      </c>
      <c r="E5" s="4" t="s">
        <v>114</v>
      </c>
      <c r="F5" s="4">
        <v>4</v>
      </c>
    </row>
    <row r="6" spans="1:6" x14ac:dyDescent="0.3">
      <c r="B6" s="4" t="s">
        <v>87</v>
      </c>
      <c r="C6" s="27">
        <f>+ECONÓMICA!G11</f>
        <v>3</v>
      </c>
      <c r="E6" s="4" t="s">
        <v>115</v>
      </c>
      <c r="F6" s="27">
        <f>+F4/F5</f>
        <v>2.7708333333333335</v>
      </c>
    </row>
    <row r="7" spans="1:6" ht="15" thickBot="1" x14ac:dyDescent="0.35">
      <c r="B7" s="4" t="s">
        <v>100</v>
      </c>
      <c r="C7" s="27">
        <f>+AMBIENTAL!G11</f>
        <v>3</v>
      </c>
    </row>
    <row r="8" spans="1:6" x14ac:dyDescent="0.3">
      <c r="B8" s="6" t="s">
        <v>116</v>
      </c>
      <c r="C8" s="27">
        <f>SUM(C4:C7)</f>
        <v>11.083333333333334</v>
      </c>
      <c r="E8" s="129" t="s">
        <v>117</v>
      </c>
      <c r="F8" s="131" t="str">
        <f>+IF(F6&lt;2,"BAJO",IF(F6&lt;3,"MEDIO",IF(F6&lt;4,"ALTO",IF(F6&lt;=5,"MUY ALTO","NP"))))</f>
        <v>MEDIO</v>
      </c>
    </row>
    <row r="9" spans="1:6" ht="15" thickBot="1" x14ac:dyDescent="0.35">
      <c r="E9" s="130"/>
      <c r="F9" s="132"/>
    </row>
  </sheetData>
  <mergeCells count="2">
    <mergeCell ref="E8:E9"/>
    <mergeCell ref="F8:F9"/>
  </mergeCells>
  <conditionalFormatting sqref="F8:F9">
    <cfRule type="containsText" dxfId="3" priority="1" operator="containsText" text="MUY ALTO">
      <formula>NOT(ISERROR(SEARCH("MUY ALTO",F8)))</formula>
    </cfRule>
    <cfRule type="containsText" dxfId="2" priority="2" operator="containsText" text="ALTO">
      <formula>NOT(ISERROR(SEARCH("ALTO",F8)))</formula>
    </cfRule>
    <cfRule type="containsText" dxfId="1" priority="3" operator="containsText" text="MEDIO">
      <formula>NOT(ISERROR(SEARCH("MEDIO",F8)))</formula>
    </cfRule>
    <cfRule type="containsText" dxfId="0" priority="4" operator="containsText" text="BAJO">
      <formula>NOT(ISERROR(SEARCH("BAJO",F8)))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DATOS GENERALES</vt:lpstr>
      <vt:lpstr>SOCIAL</vt:lpstr>
      <vt:lpstr>FÍSICA</vt:lpstr>
      <vt:lpstr>ECONÓMICA</vt:lpstr>
      <vt:lpstr>AMBIENTAL</vt:lpstr>
      <vt:lpstr>FIRMA_SELLO</vt:lpstr>
      <vt:lpstr>VULNER.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2023-07-04T13:49:01Z</dcterms:modified>
  <cp:category/>
  <cp:contentStatus/>
</cp:coreProperties>
</file>